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60" windowWidth="28035" windowHeight="11760"/>
  </bookViews>
  <sheets>
    <sheet name="28 septiembre" sheetId="1" r:id="rId1"/>
  </sheets>
  <definedNames>
    <definedName name="_xlnm.Print_Area" localSheetId="0">'28 septiembre'!$A$1:$V$61</definedName>
    <definedName name="_xlnm.Print_Titles" localSheetId="0">'28 septiembre'!$1:$7</definedName>
  </definedNames>
  <calcPr calcId="145621"/>
</workbook>
</file>

<file path=xl/calcChain.xml><?xml version="1.0" encoding="utf-8"?>
<calcChain xmlns="http://schemas.openxmlformats.org/spreadsheetml/2006/main">
  <c r="U59" i="1" l="1"/>
  <c r="U58" i="1" s="1"/>
  <c r="H59" i="1"/>
  <c r="H58" i="1" s="1"/>
  <c r="T58" i="1"/>
  <c r="S58" i="1"/>
  <c r="R58" i="1"/>
  <c r="Q58" i="1"/>
  <c r="P58" i="1"/>
  <c r="O58" i="1"/>
  <c r="N58" i="1"/>
  <c r="M58" i="1"/>
  <c r="L58" i="1"/>
  <c r="K58" i="1"/>
  <c r="J58" i="1"/>
  <c r="I58" i="1"/>
  <c r="G58" i="1"/>
  <c r="F58" i="1"/>
  <c r="E58" i="1"/>
  <c r="T57" i="1"/>
  <c r="T54" i="1" s="1"/>
  <c r="S57" i="1"/>
  <c r="S54" i="1" s="1"/>
  <c r="R57" i="1"/>
  <c r="R54" i="1" s="1"/>
  <c r="Q57" i="1"/>
  <c r="Q54" i="1" s="1"/>
  <c r="P57" i="1"/>
  <c r="P54" i="1" s="1"/>
  <c r="O57" i="1"/>
  <c r="O54" i="1" s="1"/>
  <c r="N57" i="1"/>
  <c r="N54" i="1" s="1"/>
  <c r="M57" i="1"/>
  <c r="L57" i="1"/>
  <c r="K57" i="1"/>
  <c r="J57" i="1"/>
  <c r="J54" i="1" s="1"/>
  <c r="I57" i="1"/>
  <c r="G57" i="1"/>
  <c r="F57" i="1"/>
  <c r="F54" i="1" s="1"/>
  <c r="E57" i="1"/>
  <c r="H55" i="1"/>
  <c r="V55" i="1" s="1"/>
  <c r="V54" i="1" s="1"/>
  <c r="U54" i="1"/>
  <c r="I54" i="1"/>
  <c r="G54" i="1"/>
  <c r="U52" i="1"/>
  <c r="U51" i="1" s="1"/>
  <c r="H52" i="1"/>
  <c r="V52" i="1" s="1"/>
  <c r="V51" i="1" s="1"/>
  <c r="T51" i="1"/>
  <c r="S51" i="1"/>
  <c r="R51" i="1"/>
  <c r="Q51" i="1"/>
  <c r="P51" i="1"/>
  <c r="O51" i="1"/>
  <c r="N51" i="1"/>
  <c r="M51" i="1"/>
  <c r="L51" i="1"/>
  <c r="K51" i="1"/>
  <c r="J51" i="1"/>
  <c r="I51" i="1"/>
  <c r="G51" i="1"/>
  <c r="F51" i="1"/>
  <c r="E51" i="1"/>
  <c r="U49" i="1"/>
  <c r="U48" i="1" s="1"/>
  <c r="H49" i="1"/>
  <c r="H48" i="1" s="1"/>
  <c r="T48" i="1"/>
  <c r="S48" i="1"/>
  <c r="R48" i="1"/>
  <c r="Q48" i="1"/>
  <c r="P48" i="1"/>
  <c r="O48" i="1"/>
  <c r="N48" i="1"/>
  <c r="M48" i="1"/>
  <c r="L48" i="1"/>
  <c r="K48" i="1"/>
  <c r="J48" i="1"/>
  <c r="I48" i="1"/>
  <c r="G48" i="1"/>
  <c r="F48" i="1"/>
  <c r="E48" i="1"/>
  <c r="U47" i="1"/>
  <c r="U46" i="1" s="1"/>
  <c r="H47" i="1"/>
  <c r="H46" i="1" s="1"/>
  <c r="T46" i="1"/>
  <c r="S46" i="1"/>
  <c r="R46" i="1"/>
  <c r="Q46" i="1"/>
  <c r="P46" i="1"/>
  <c r="O46" i="1"/>
  <c r="N46" i="1"/>
  <c r="M46" i="1"/>
  <c r="L46" i="1"/>
  <c r="K46" i="1"/>
  <c r="J46" i="1"/>
  <c r="I46" i="1"/>
  <c r="G46" i="1"/>
  <c r="F46" i="1"/>
  <c r="E46" i="1"/>
  <c r="H44" i="1"/>
  <c r="H43" i="1" s="1"/>
  <c r="U43" i="1"/>
  <c r="T43" i="1"/>
  <c r="S43" i="1"/>
  <c r="R43" i="1"/>
  <c r="Q43" i="1"/>
  <c r="P43" i="1"/>
  <c r="O43" i="1"/>
  <c r="N43" i="1"/>
  <c r="M43" i="1"/>
  <c r="L43" i="1"/>
  <c r="J43" i="1"/>
  <c r="I43" i="1"/>
  <c r="G43" i="1"/>
  <c r="F43" i="1"/>
  <c r="E43" i="1"/>
  <c r="G41" i="1"/>
  <c r="G40" i="1" s="1"/>
  <c r="U40" i="1"/>
  <c r="T40" i="1"/>
  <c r="S40" i="1"/>
  <c r="R40" i="1"/>
  <c r="Q40" i="1"/>
  <c r="P40" i="1"/>
  <c r="O40" i="1"/>
  <c r="N40" i="1"/>
  <c r="M40" i="1"/>
  <c r="L40" i="1"/>
  <c r="J40" i="1"/>
  <c r="I40" i="1"/>
  <c r="F40" i="1"/>
  <c r="E40" i="1"/>
  <c r="H38" i="1"/>
  <c r="V38" i="1" s="1"/>
  <c r="U36" i="1"/>
  <c r="U35" i="1" s="1"/>
  <c r="H36" i="1"/>
  <c r="V36" i="1" s="1"/>
  <c r="T35" i="1"/>
  <c r="S35" i="1"/>
  <c r="R35" i="1"/>
  <c r="Q35" i="1"/>
  <c r="P35" i="1"/>
  <c r="O35" i="1"/>
  <c r="N35" i="1"/>
  <c r="M35" i="1"/>
  <c r="L35" i="1"/>
  <c r="K35" i="1"/>
  <c r="J35" i="1"/>
  <c r="I35" i="1"/>
  <c r="G35" i="1"/>
  <c r="F35" i="1"/>
  <c r="E35" i="1"/>
  <c r="U32" i="1"/>
  <c r="U31" i="1" s="1"/>
  <c r="H32" i="1"/>
  <c r="H31" i="1" s="1"/>
  <c r="T31" i="1"/>
  <c r="S31" i="1"/>
  <c r="R31" i="1"/>
  <c r="Q31" i="1"/>
  <c r="P31" i="1"/>
  <c r="O31" i="1"/>
  <c r="N31" i="1"/>
  <c r="L31" i="1"/>
  <c r="K31" i="1"/>
  <c r="J31" i="1"/>
  <c r="I31" i="1"/>
  <c r="G31" i="1"/>
  <c r="F31" i="1"/>
  <c r="E31" i="1"/>
  <c r="H29" i="1"/>
  <c r="V29" i="1" s="1"/>
  <c r="U27" i="1"/>
  <c r="U26" i="1" s="1"/>
  <c r="H27" i="1"/>
  <c r="H26" i="1" s="1"/>
  <c r="T26" i="1"/>
  <c r="S26" i="1"/>
  <c r="R26" i="1"/>
  <c r="Q26" i="1"/>
  <c r="P26" i="1"/>
  <c r="O26" i="1"/>
  <c r="N26" i="1"/>
  <c r="M26" i="1"/>
  <c r="L26" i="1"/>
  <c r="K26" i="1"/>
  <c r="J26" i="1"/>
  <c r="I26" i="1"/>
  <c r="G26" i="1"/>
  <c r="F26" i="1"/>
  <c r="E26" i="1"/>
  <c r="U24" i="1"/>
  <c r="U23" i="1" s="1"/>
  <c r="H24" i="1"/>
  <c r="T23" i="1"/>
  <c r="S23" i="1"/>
  <c r="R23" i="1"/>
  <c r="Q23" i="1"/>
  <c r="P23" i="1"/>
  <c r="O23" i="1"/>
  <c r="N23" i="1"/>
  <c r="M23" i="1"/>
  <c r="L23" i="1"/>
  <c r="K23" i="1"/>
  <c r="J23" i="1"/>
  <c r="I23" i="1"/>
  <c r="G23" i="1"/>
  <c r="F23" i="1"/>
  <c r="E23" i="1"/>
  <c r="U21" i="1"/>
  <c r="U20" i="1" s="1"/>
  <c r="H21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U18" i="1"/>
  <c r="U17" i="1" s="1"/>
  <c r="H18" i="1"/>
  <c r="T17" i="1"/>
  <c r="S17" i="1"/>
  <c r="R17" i="1"/>
  <c r="Q17" i="1"/>
  <c r="P17" i="1"/>
  <c r="O17" i="1"/>
  <c r="N17" i="1"/>
  <c r="M17" i="1"/>
  <c r="L17" i="1"/>
  <c r="K17" i="1"/>
  <c r="J17" i="1"/>
  <c r="I17" i="1"/>
  <c r="G17" i="1"/>
  <c r="F17" i="1"/>
  <c r="E17" i="1"/>
  <c r="U15" i="1"/>
  <c r="U14" i="1" s="1"/>
  <c r="H15" i="1"/>
  <c r="T14" i="1"/>
  <c r="S14" i="1"/>
  <c r="R14" i="1"/>
  <c r="Q14" i="1"/>
  <c r="P14" i="1"/>
  <c r="O14" i="1"/>
  <c r="N14" i="1"/>
  <c r="M14" i="1"/>
  <c r="L14" i="1"/>
  <c r="K14" i="1"/>
  <c r="J14" i="1"/>
  <c r="I14" i="1"/>
  <c r="G14" i="1"/>
  <c r="F14" i="1"/>
  <c r="E14" i="1"/>
  <c r="U11" i="1"/>
  <c r="H11" i="1"/>
  <c r="H10" i="1" s="1"/>
  <c r="T10" i="1"/>
  <c r="S10" i="1"/>
  <c r="R10" i="1"/>
  <c r="Q10" i="1"/>
  <c r="P10" i="1"/>
  <c r="O10" i="1"/>
  <c r="N10" i="1"/>
  <c r="M10" i="1"/>
  <c r="L10" i="1"/>
  <c r="K10" i="1"/>
  <c r="J10" i="1"/>
  <c r="I10" i="1"/>
  <c r="G10" i="1"/>
  <c r="F10" i="1"/>
  <c r="E10" i="1"/>
  <c r="V11" i="1" l="1"/>
  <c r="V10" i="1" s="1"/>
  <c r="V15" i="1"/>
  <c r="V14" i="1" s="1"/>
  <c r="N9" i="1"/>
  <c r="N8" i="1" s="1"/>
  <c r="V18" i="1"/>
  <c r="V17" i="1" s="1"/>
  <c r="V21" i="1"/>
  <c r="V20" i="1" s="1"/>
  <c r="P9" i="1"/>
  <c r="P8" i="1" s="1"/>
  <c r="Q9" i="1"/>
  <c r="Q8" i="1" s="1"/>
  <c r="F9" i="1"/>
  <c r="F8" i="1" s="1"/>
  <c r="I9" i="1"/>
  <c r="I8" i="1" s="1"/>
  <c r="J9" i="1"/>
  <c r="J8" i="1" s="1"/>
  <c r="R9" i="1"/>
  <c r="R8" i="1" s="1"/>
  <c r="V44" i="1"/>
  <c r="V43" i="1" s="1"/>
  <c r="H14" i="1"/>
  <c r="G9" i="1"/>
  <c r="G8" i="1" s="1"/>
  <c r="H57" i="1"/>
  <c r="O9" i="1"/>
  <c r="O8" i="1" s="1"/>
  <c r="K9" i="1"/>
  <c r="K8" i="1" s="1"/>
  <c r="S9" i="1"/>
  <c r="S8" i="1" s="1"/>
  <c r="V32" i="1"/>
  <c r="V31" i="1" s="1"/>
  <c r="V49" i="1"/>
  <c r="V48" i="1" s="1"/>
  <c r="L9" i="1"/>
  <c r="L8" i="1" s="1"/>
  <c r="T9" i="1"/>
  <c r="T8" i="1" s="1"/>
  <c r="V35" i="1"/>
  <c r="E9" i="1"/>
  <c r="E8" i="1" s="1"/>
  <c r="M9" i="1"/>
  <c r="M8" i="1" s="1"/>
  <c r="V24" i="1"/>
  <c r="V23" i="1" s="1"/>
  <c r="H17" i="1"/>
  <c r="V47" i="1"/>
  <c r="V46" i="1" s="1"/>
  <c r="H23" i="1"/>
  <c r="H35" i="1"/>
  <c r="H51" i="1"/>
  <c r="V27" i="1"/>
  <c r="V26" i="1" s="1"/>
  <c r="H41" i="1"/>
  <c r="V59" i="1"/>
  <c r="U10" i="1"/>
  <c r="U9" i="1" s="1"/>
  <c r="U57" i="1"/>
  <c r="U8" i="1" l="1"/>
  <c r="V58" i="1"/>
  <c r="V57" i="1"/>
  <c r="V41" i="1"/>
  <c r="V40" i="1" s="1"/>
  <c r="V9" i="1" s="1"/>
  <c r="V8" i="1" s="1"/>
  <c r="H40" i="1"/>
  <c r="H9" i="1" s="1"/>
  <c r="H8" i="1" s="1"/>
</calcChain>
</file>

<file path=xl/comments1.xml><?xml version="1.0" encoding="utf-8"?>
<comments xmlns="http://schemas.openxmlformats.org/spreadsheetml/2006/main">
  <authors>
    <author>frodas</author>
  </authors>
  <commentList>
    <comment ref="M5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sharedStrings.xml><?xml version="1.0" encoding="utf-8"?>
<sst xmlns="http://schemas.openxmlformats.org/spreadsheetml/2006/main" count="106" uniqueCount="85">
  <si>
    <t>MINISTERIO DE AGRICULTURA GANADERIA Y ALIMENTACION</t>
  </si>
  <si>
    <t>ADMINISTRACION FINANCIERA</t>
  </si>
  <si>
    <t>DEPARTAMENTO DE PROGRAMACION Y PRESUPUESTO</t>
  </si>
  <si>
    <t>DESEMBOLSOS DE  APORTES AÑO  2015</t>
  </si>
  <si>
    <t>PROGRAMA 99 "PARTIDAS NO ASIGNABLES A PROGRAMAS"</t>
  </si>
  <si>
    <t>Guatemala,  28 de Septiembre 2015</t>
  </si>
  <si>
    <t>MESES AÑO 2015</t>
  </si>
  <si>
    <t>Actividad y/o Proyecto</t>
  </si>
  <si>
    <t>Fte.</t>
  </si>
  <si>
    <t>Gpo. Gto</t>
  </si>
  <si>
    <t>Ub. Geo</t>
  </si>
  <si>
    <t>Aprobado 2015</t>
  </si>
  <si>
    <t xml:space="preserve">Débito </t>
  </si>
  <si>
    <t>Crédito</t>
  </si>
  <si>
    <t>Vigente</t>
  </si>
  <si>
    <t>Enero</t>
  </si>
  <si>
    <t xml:space="preserve">Febrero 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</si>
  <si>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</si>
  <si>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</si>
  <si>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</si>
  <si>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</si>
  <si>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</si>
  <si>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</si>
  <si>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</si>
  <si>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</si>
  <si>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</si>
  <si>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</si>
  <si>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Devengado </t>
  </si>
  <si>
    <t>Saldos Disponibles por Trasladar</t>
  </si>
  <si>
    <t>TOTAL</t>
  </si>
  <si>
    <t>Subtotal</t>
  </si>
  <si>
    <t>0101</t>
  </si>
  <si>
    <t xml:space="preserve"> </t>
  </si>
  <si>
    <t xml:space="preserve">APORTES A ASOCIACIONES E INSTITUCIONES, ORGANISMOS NACIONALES REGIONALES E INTERNACIONALES                                                                                                           2015-1113-0012-201-99-00-000-02                                                                                                                         </t>
  </si>
  <si>
    <t>Aporte al Fondo de Pensionados del INTA -FOPINTA-</t>
  </si>
  <si>
    <t>(NIT 2705211-7),  Código Receptor de Transferencia 00073, Nota: el aporte sigue vigente con las bases legales cada año</t>
  </si>
  <si>
    <t>Q.188,200.95</t>
  </si>
  <si>
    <t>Pago Extraordinario Q.204,152.00</t>
  </si>
  <si>
    <t>Fundación Defensores de la Naturaleza</t>
  </si>
  <si>
    <t>(NIT 559877-K), Código Receptor de Transferencias 00785</t>
  </si>
  <si>
    <t>Complemento de Aporte Q.250,000.00</t>
  </si>
  <si>
    <t>Fondo Internacional de Desarrollo Agrícola -FIDA-(Membresia)</t>
  </si>
  <si>
    <t>(NIT FIDA), Código Receptor de Transferencias 00787</t>
  </si>
  <si>
    <t>1ER PAGO DE MEBRESIA Q.968,286.25</t>
  </si>
  <si>
    <t>Programa Mosca del Mediterraneo           -MOSCAMED-</t>
  </si>
  <si>
    <t>(NIT 259654-7), Código Receptor de Transferencias 00452, Nota: el aporte sigue vigente con las bases legales cada año.</t>
  </si>
  <si>
    <t>Complemento de Aporte Q.500,000.00</t>
  </si>
  <si>
    <t>Proteccion de Bosques Tropicales y Manejo de cuencas                                                                 -Plan Trifinio-</t>
  </si>
  <si>
    <t>(NIT 2314662-1) Codigo Receptor 0207</t>
  </si>
  <si>
    <t>Q.200,000.00</t>
  </si>
  <si>
    <t>Aporte Asociacion de Desarrollo Integral de Nororiente                                                              -ADIN-</t>
  </si>
  <si>
    <t>(NIT 3312509-0), Código Receptor de Transferencia 00785</t>
  </si>
  <si>
    <t>Complemento de Aporte de Q.500,000.00</t>
  </si>
  <si>
    <t>Organización de las Naciones Unidas                                                        -FAO-</t>
  </si>
  <si>
    <t>Cuota gastos Pertenencia FAO ROMA DOLARES AÑO 2015  Q.445,182.06</t>
  </si>
  <si>
    <t>.</t>
  </si>
  <si>
    <t>Cuota gastos Pertenencia FAO ROMA EUROS AÑO 2015  Q.534,869.12</t>
  </si>
  <si>
    <t>Cuota Gastos Administrativos FAO GUATEMA Q.360,000.00</t>
  </si>
  <si>
    <t>Programa Mundial de Alimentos                                                                -PMA-</t>
  </si>
  <si>
    <t>(NIT 347480-1), Código Receptor de Transferencia 10076</t>
  </si>
  <si>
    <t>Centro Agropecuario Centroamericano                                        -CAC-</t>
  </si>
  <si>
    <t>(NIT 371684-8), Código Receptor de Transferencia 00415</t>
  </si>
  <si>
    <t>Cuota de pertenencia año 2015 en dolares Q.343,420.20</t>
  </si>
  <si>
    <t>Instituto Interam. Coop. Agricola                                   -IICA-</t>
  </si>
  <si>
    <t>Cuota de pertenencia año 2015 en dolares Q392,262.18</t>
  </si>
  <si>
    <t>Centro Agronomico Tropical                                     -CATIE-</t>
  </si>
  <si>
    <t>(NIT 533690-2), Código Receptor de Transferencia 0160</t>
  </si>
  <si>
    <t>Q.768,776.00</t>
  </si>
  <si>
    <t xml:space="preserve">Coordinadora Nacional Indigena y Campesina -CONIC-                                 </t>
  </si>
  <si>
    <t xml:space="preserve">(NIT 8877692-1, Código Receptor de Transferencia </t>
  </si>
  <si>
    <t>Q.1,250,000.00</t>
  </si>
  <si>
    <t>1,000.000.00</t>
  </si>
  <si>
    <t>Complemento de Aporte 2,000,000.00</t>
  </si>
  <si>
    <t>(NIT IPGH), Código Receptor de Transferencia 0160</t>
  </si>
  <si>
    <t>(NIT 665010-4), Código Receptor de Transferencia  0706</t>
  </si>
  <si>
    <t>Pago interes de mora Subvención "Apoyo a las Politicas Publicas de Seguridad Alimentaria Gob de Guate" Q.20,597.57</t>
  </si>
  <si>
    <t>Aportes Culturales                                                2015-1113-0012-201-99-00-000-03</t>
  </si>
  <si>
    <t xml:space="preserve">Asociacion Guatemalteca Historia Nacional Zoologico La Aurora  </t>
  </si>
  <si>
    <t xml:space="preserve">   (NIT 635507-2), Código Receptor de Transferencia 00095</t>
  </si>
  <si>
    <t>Q.250,000.00</t>
  </si>
  <si>
    <t>Complemento de Aporte  Q.500,000.00</t>
  </si>
  <si>
    <r>
      <t xml:space="preserve">(NIT 3987518-0), Código Receptor de Transferencia 00786, Montos Pendientes en $ 206,613.90 y </t>
    </r>
    <r>
      <rPr>
        <u val="singleAccounting"/>
        <sz val="8"/>
        <rFont val="Calibri"/>
        <family val="2"/>
      </rPr>
      <t>€</t>
    </r>
    <r>
      <rPr>
        <u val="singleAccounting"/>
        <sz val="8"/>
        <rFont val="Arial"/>
        <family val="2"/>
      </rPr>
      <t xml:space="preserve"> 183,935.11  y Gastos administ. Membresia Q. 360,000.00 y Q 720,000.00  periodo 2010-2011. Nota: el aporte sigue vigente con las bases legales cada año.</t>
    </r>
  </si>
  <si>
    <t>Instituto Panamericano Geografia e Historia -IPGH-</t>
  </si>
  <si>
    <t>Agencia Española de Cooperacion Internacional de Desarrollo -AECID-</t>
  </si>
  <si>
    <r>
      <t xml:space="preserve">Aporte para pagar los costos asociados de la contribucion de especie consistente de 1000 toneladas metricas de arroz y 3000 toneladas de frijol  </t>
    </r>
    <r>
      <rPr>
        <u val="singleAccounting"/>
        <sz val="8"/>
        <color theme="1"/>
        <rFont val="Arial"/>
        <family val="2"/>
      </rPr>
      <t>Q.11,509,771.77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</si>
</sst>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Q&quot;#,##0.00_);[Red]\(&quot;Q&quot;#,##0.00\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 val="singleAccounting"/>
      <sz val="8"/>
      <name val="Arial"/>
      <family val="2"/>
    </font>
    <font>
      <u val="singleAccounting"/>
      <sz val="8"/>
      <name val="Calibri"/>
      <family val="2"/>
    </font>
    <font>
      <u val="singleAccounting"/>
      <sz val="8"/>
      <color theme="0"/>
      <name val="Arial"/>
      <family val="2"/>
    </font>
    <font>
      <u val="singleAccounting"/>
      <sz val="8"/>
      <color theme="1"/>
      <name val="Calibri"/>
      <family val="2"/>
      <scheme val="minor"/>
    </font>
    <font>
      <u val="singleAccounting"/>
      <sz val="8"/>
      <name val="Arial Black"/>
      <family val="2"/>
    </font>
    <font>
      <u val="singleAccounting"/>
      <sz val="8"/>
      <name val="Bernard MT Condensed"/>
      <family val="1"/>
    </font>
    <font>
      <u val="singleAccounting"/>
      <sz val="8"/>
      <color theme="1"/>
      <name val="Arial"/>
      <family val="2"/>
    </font>
    <font>
      <u val="singleAccounting"/>
      <sz val="7"/>
      <name val="Arial"/>
      <family val="2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medium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medium">
        <color indexed="64"/>
      </right>
      <top style="medium">
        <color indexed="64"/>
      </top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/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/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7">
    <xf numFmtId="0" fontId="0" fillId="0" borderId="0" xfId="0"/>
    <xf numFmtId="0" fontId="4" fillId="0" borderId="22" xfId="1" applyNumberFormat="1" applyFont="1" applyFill="1" applyBorder="1" applyAlignment="1">
      <alignment horizontal="center"/>
    </xf>
    <xf numFmtId="0" fontId="4" fillId="0" borderId="22" xfId="1" quotePrefix="1" applyNumberFormat="1" applyFont="1" applyFill="1" applyBorder="1" applyAlignment="1">
      <alignment horizontal="center"/>
    </xf>
    <xf numFmtId="43" fontId="4" fillId="0" borderId="27" xfId="1" applyFont="1" applyFill="1" applyBorder="1" applyAlignment="1">
      <alignment horizontal="left" wrapText="1"/>
    </xf>
    <xf numFmtId="0" fontId="4" fillId="0" borderId="28" xfId="1" applyNumberFormat="1" applyFont="1" applyFill="1" applyBorder="1" applyAlignment="1">
      <alignment horizontal="center"/>
    </xf>
    <xf numFmtId="0" fontId="4" fillId="0" borderId="28" xfId="1" quotePrefix="1" applyNumberFormat="1" applyFont="1" applyFill="1" applyBorder="1" applyAlignment="1">
      <alignment horizontal="center"/>
    </xf>
    <xf numFmtId="43" fontId="4" fillId="0" borderId="31" xfId="1" applyFont="1" applyFill="1" applyBorder="1"/>
    <xf numFmtId="43" fontId="4" fillId="0" borderId="29" xfId="1" applyFont="1" applyFill="1" applyBorder="1"/>
    <xf numFmtId="43" fontId="4" fillId="0" borderId="30" xfId="1" applyFont="1" applyFill="1" applyBorder="1"/>
    <xf numFmtId="43" fontId="4" fillId="0" borderId="28" xfId="1" applyFont="1" applyFill="1" applyBorder="1"/>
    <xf numFmtId="43" fontId="4" fillId="0" borderId="8" xfId="1" applyFont="1" applyFill="1" applyBorder="1" applyAlignment="1">
      <alignment horizontal="left" wrapText="1"/>
    </xf>
    <xf numFmtId="0" fontId="4" fillId="0" borderId="9" xfId="1" applyNumberFormat="1" applyFont="1" applyFill="1" applyBorder="1" applyAlignment="1">
      <alignment horizontal="center"/>
    </xf>
    <xf numFmtId="0" fontId="4" fillId="0" borderId="9" xfId="1" quotePrefix="1" applyNumberFormat="1" applyFont="1" applyFill="1" applyBorder="1" applyAlignment="1">
      <alignment horizontal="center"/>
    </xf>
    <xf numFmtId="43" fontId="4" fillId="0" borderId="12" xfId="1" applyFont="1" applyFill="1" applyBorder="1"/>
    <xf numFmtId="43" fontId="4" fillId="0" borderId="10" xfId="1" applyFont="1" applyFill="1" applyBorder="1"/>
    <xf numFmtId="43" fontId="4" fillId="0" borderId="11" xfId="1" applyFont="1" applyFill="1" applyBorder="1"/>
    <xf numFmtId="43" fontId="4" fillId="0" borderId="9" xfId="1" applyFont="1" applyFill="1" applyBorder="1"/>
    <xf numFmtId="43" fontId="4" fillId="0" borderId="11" xfId="1" applyFont="1" applyFill="1" applyBorder="1" applyAlignment="1">
      <alignment horizontal="center"/>
    </xf>
    <xf numFmtId="0" fontId="4" fillId="0" borderId="34" xfId="1" applyNumberFormat="1" applyFont="1" applyFill="1" applyBorder="1" applyAlignment="1">
      <alignment horizontal="center"/>
    </xf>
    <xf numFmtId="0" fontId="4" fillId="0" borderId="34" xfId="1" quotePrefix="1" applyNumberFormat="1" applyFont="1" applyFill="1" applyBorder="1" applyAlignment="1">
      <alignment horizontal="center"/>
    </xf>
    <xf numFmtId="43" fontId="4" fillId="0" borderId="21" xfId="1" applyFont="1" applyFill="1" applyBorder="1" applyAlignment="1">
      <alignment horizontal="left" wrapText="1"/>
    </xf>
    <xf numFmtId="43" fontId="4" fillId="0" borderId="24" xfId="1" applyFont="1" applyFill="1" applyBorder="1" applyAlignment="1">
      <alignment horizontal="center"/>
    </xf>
    <xf numFmtId="43" fontId="4" fillId="0" borderId="25" xfId="1" applyFont="1" applyFill="1" applyBorder="1"/>
    <xf numFmtId="43" fontId="4" fillId="0" borderId="23" xfId="1" applyFont="1" applyFill="1" applyBorder="1"/>
    <xf numFmtId="43" fontId="4" fillId="0" borderId="24" xfId="1" applyFont="1" applyFill="1" applyBorder="1"/>
    <xf numFmtId="0" fontId="4" fillId="0" borderId="51" xfId="1" applyNumberFormat="1" applyFont="1" applyFill="1" applyBorder="1" applyAlignment="1">
      <alignment horizontal="center"/>
    </xf>
    <xf numFmtId="0" fontId="4" fillId="0" borderId="51" xfId="1" quotePrefix="1" applyNumberFormat="1" applyFont="1" applyFill="1" applyBorder="1" applyAlignment="1">
      <alignment horizontal="center"/>
    </xf>
    <xf numFmtId="43" fontId="4" fillId="0" borderId="53" xfId="1" applyFont="1" applyFill="1" applyBorder="1" applyAlignment="1">
      <alignment horizontal="center"/>
    </xf>
    <xf numFmtId="43" fontId="4" fillId="0" borderId="54" xfId="1" applyFont="1" applyFill="1" applyBorder="1"/>
    <xf numFmtId="43" fontId="4" fillId="0" borderId="52" xfId="1" applyFont="1" applyFill="1" applyBorder="1"/>
    <xf numFmtId="43" fontId="4" fillId="0" borderId="53" xfId="1" applyFont="1" applyFill="1" applyBorder="1"/>
    <xf numFmtId="43" fontId="4" fillId="0" borderId="30" xfId="1" applyFont="1" applyFill="1" applyBorder="1" applyAlignment="1">
      <alignment horizontal="center"/>
    </xf>
    <xf numFmtId="0" fontId="4" fillId="0" borderId="39" xfId="1" applyNumberFormat="1" applyFont="1" applyFill="1" applyBorder="1" applyAlignment="1">
      <alignment horizontal="center"/>
    </xf>
    <xf numFmtId="0" fontId="4" fillId="0" borderId="39" xfId="1" quotePrefix="1" applyNumberFormat="1" applyFont="1" applyFill="1" applyBorder="1" applyAlignment="1">
      <alignment horizontal="center"/>
    </xf>
    <xf numFmtId="43" fontId="4" fillId="0" borderId="41" xfId="1" applyFont="1" applyFill="1" applyBorder="1" applyAlignment="1">
      <alignment horizontal="center"/>
    </xf>
    <xf numFmtId="43" fontId="4" fillId="0" borderId="42" xfId="1" applyFont="1" applyFill="1" applyBorder="1"/>
    <xf numFmtId="43" fontId="4" fillId="0" borderId="40" xfId="1" applyFont="1" applyFill="1" applyBorder="1"/>
    <xf numFmtId="43" fontId="4" fillId="0" borderId="41" xfId="1" applyFont="1" applyFill="1" applyBorder="1"/>
    <xf numFmtId="0" fontId="4" fillId="0" borderId="45" xfId="1" applyNumberFormat="1" applyFont="1" applyFill="1" applyBorder="1" applyAlignment="1">
      <alignment horizontal="center"/>
    </xf>
    <xf numFmtId="0" fontId="4" fillId="0" borderId="45" xfId="1" quotePrefix="1" applyNumberFormat="1" applyFont="1" applyFill="1" applyBorder="1" applyAlignment="1">
      <alignment horizontal="center"/>
    </xf>
    <xf numFmtId="43" fontId="4" fillId="0" borderId="47" xfId="1" applyFont="1" applyFill="1" applyBorder="1" applyAlignment="1">
      <alignment horizontal="center"/>
    </xf>
    <xf numFmtId="43" fontId="4" fillId="0" borderId="48" xfId="1" applyFont="1" applyFill="1" applyBorder="1"/>
    <xf numFmtId="43" fontId="4" fillId="0" borderId="46" xfId="1" applyFont="1" applyFill="1" applyBorder="1"/>
    <xf numFmtId="43" fontId="4" fillId="0" borderId="49" xfId="1" applyFont="1" applyFill="1" applyBorder="1"/>
    <xf numFmtId="43" fontId="4" fillId="0" borderId="64" xfId="1" applyFont="1" applyFill="1" applyBorder="1" applyAlignment="1">
      <alignment horizontal="left" wrapText="1"/>
    </xf>
    <xf numFmtId="0" fontId="4" fillId="0" borderId="38" xfId="1" applyNumberFormat="1" applyFont="1" applyFill="1" applyBorder="1" applyAlignment="1">
      <alignment horizontal="center"/>
    </xf>
    <xf numFmtId="0" fontId="4" fillId="0" borderId="38" xfId="1" quotePrefix="1" applyNumberFormat="1" applyFont="1" applyFill="1" applyBorder="1" applyAlignment="1">
      <alignment horizontal="center"/>
    </xf>
    <xf numFmtId="43" fontId="4" fillId="0" borderId="67" xfId="1" applyFont="1" applyFill="1" applyBorder="1"/>
    <xf numFmtId="43" fontId="4" fillId="0" borderId="65" xfId="1" applyFont="1" applyFill="1" applyBorder="1"/>
    <xf numFmtId="43" fontId="4" fillId="0" borderId="66" xfId="1" applyFont="1" applyFill="1" applyBorder="1"/>
    <xf numFmtId="43" fontId="4" fillId="0" borderId="38" xfId="1" applyFont="1" applyFill="1" applyBorder="1"/>
    <xf numFmtId="43" fontId="4" fillId="0" borderId="27" xfId="1" applyFont="1" applyFill="1" applyBorder="1" applyAlignment="1">
      <alignment wrapText="1"/>
    </xf>
    <xf numFmtId="0" fontId="4" fillId="0" borderId="28" xfId="1" applyNumberFormat="1" applyFont="1" applyFill="1" applyBorder="1" applyAlignment="1">
      <alignment horizontal="center" wrapText="1"/>
    </xf>
    <xf numFmtId="0" fontId="4" fillId="0" borderId="28" xfId="1" quotePrefix="1" applyNumberFormat="1" applyFont="1" applyFill="1" applyBorder="1" applyAlignment="1">
      <alignment horizontal="center" wrapText="1"/>
    </xf>
    <xf numFmtId="0" fontId="4" fillId="0" borderId="22" xfId="1" applyNumberFormat="1" applyFont="1" applyFill="1" applyBorder="1" applyAlignment="1">
      <alignment horizontal="center" wrapText="1"/>
    </xf>
    <xf numFmtId="0" fontId="4" fillId="0" borderId="22" xfId="1" quotePrefix="1" applyNumberFormat="1" applyFont="1" applyFill="1" applyBorder="1" applyAlignment="1">
      <alignment horizontal="center" wrapText="1"/>
    </xf>
    <xf numFmtId="43" fontId="4" fillId="0" borderId="0" xfId="1" applyFont="1" applyFill="1" applyAlignment="1">
      <alignment horizontal="left"/>
    </xf>
    <xf numFmtId="43" fontId="4" fillId="0" borderId="0" xfId="1" applyFont="1" applyFill="1" applyBorder="1" applyAlignment="1">
      <alignment horizontal="center" wrapText="1"/>
    </xf>
    <xf numFmtId="43" fontId="4" fillId="0" borderId="5" xfId="1" applyFont="1" applyFill="1" applyBorder="1" applyAlignment="1">
      <alignment horizontal="center"/>
    </xf>
    <xf numFmtId="43" fontId="4" fillId="0" borderId="6" xfId="1" applyFont="1" applyFill="1" applyBorder="1" applyAlignment="1">
      <alignment horizontal="center"/>
    </xf>
    <xf numFmtId="43" fontId="4" fillId="0" borderId="4" xfId="1" applyFont="1" applyFill="1" applyBorder="1" applyAlignment="1">
      <alignment horizontal="center"/>
    </xf>
    <xf numFmtId="43" fontId="4" fillId="0" borderId="50" xfId="1" applyFont="1" applyFill="1" applyBorder="1" applyAlignment="1">
      <alignment horizontal="left" wrapText="1"/>
    </xf>
    <xf numFmtId="43" fontId="4" fillId="0" borderId="38" xfId="1" applyFont="1" applyFill="1" applyBorder="1" applyAlignment="1">
      <alignment wrapText="1"/>
    </xf>
    <xf numFmtId="43" fontId="4" fillId="0" borderId="66" xfId="1" applyFont="1" applyFill="1" applyBorder="1" applyAlignment="1">
      <alignment horizontal="center"/>
    </xf>
    <xf numFmtId="43" fontId="4" fillId="0" borderId="8" xfId="1" applyFont="1" applyFill="1" applyBorder="1" applyAlignment="1">
      <alignment horizontal="center" wrapText="1"/>
    </xf>
    <xf numFmtId="43" fontId="4" fillId="0" borderId="21" xfId="1" applyFont="1" applyFill="1" applyBorder="1" applyAlignment="1">
      <alignment horizontal="center" wrapText="1"/>
    </xf>
    <xf numFmtId="43" fontId="4" fillId="0" borderId="0" xfId="1" applyFont="1" applyFill="1" applyBorder="1" applyAlignment="1">
      <alignment horizontal="center"/>
    </xf>
    <xf numFmtId="0" fontId="7" fillId="0" borderId="0" xfId="0" applyFont="1" applyFill="1"/>
    <xf numFmtId="0" fontId="4" fillId="0" borderId="0" xfId="1" applyNumberFormat="1" applyFont="1" applyFill="1" applyBorder="1" applyAlignment="1">
      <alignment horizontal="center"/>
    </xf>
    <xf numFmtId="43" fontId="4" fillId="0" borderId="0" xfId="1" applyFont="1" applyFill="1" applyBorder="1" applyAlignment="1">
      <alignment horizontal="center" wrapText="1"/>
    </xf>
    <xf numFmtId="43" fontId="4" fillId="0" borderId="80" xfId="1" applyFont="1" applyFill="1" applyBorder="1" applyAlignment="1">
      <alignment horizontal="center"/>
    </xf>
    <xf numFmtId="0" fontId="4" fillId="0" borderId="0" xfId="1" applyNumberFormat="1" applyFont="1" applyFill="1" applyAlignment="1">
      <alignment horizontal="center"/>
    </xf>
    <xf numFmtId="43" fontId="4" fillId="0" borderId="0" xfId="1" applyFont="1" applyFill="1"/>
    <xf numFmtId="43" fontId="4" fillId="0" borderId="81" xfId="1" applyFont="1" applyFill="1" applyBorder="1" applyAlignment="1">
      <alignment horizontal="center"/>
    </xf>
    <xf numFmtId="43" fontId="4" fillId="0" borderId="82" xfId="1" applyFont="1" applyFill="1" applyBorder="1" applyAlignment="1">
      <alignment horizontal="center"/>
    </xf>
    <xf numFmtId="43" fontId="4" fillId="0" borderId="26" xfId="1" applyFont="1" applyFill="1" applyBorder="1" applyAlignment="1">
      <alignment horizontal="center"/>
    </xf>
    <xf numFmtId="43" fontId="4" fillId="0" borderId="2" xfId="1" applyFont="1" applyFill="1" applyBorder="1" applyAlignment="1">
      <alignment horizontal="center"/>
    </xf>
    <xf numFmtId="0" fontId="4" fillId="0" borderId="3" xfId="1" applyNumberFormat="1" applyFont="1" applyFill="1" applyBorder="1" applyAlignment="1">
      <alignment horizontal="center"/>
    </xf>
    <xf numFmtId="0" fontId="4" fillId="0" borderId="3" xfId="1" applyNumberFormat="1" applyFont="1" applyFill="1" applyBorder="1" applyAlignment="1">
      <alignment horizontal="center" wrapText="1"/>
    </xf>
    <xf numFmtId="43" fontId="4" fillId="0" borderId="5" xfId="1" applyFont="1" applyFill="1" applyBorder="1" applyAlignment="1">
      <alignment horizontal="center" wrapText="1"/>
    </xf>
    <xf numFmtId="43" fontId="4" fillId="0" borderId="3" xfId="1" applyFont="1" applyFill="1" applyBorder="1" applyAlignment="1">
      <alignment horizontal="center"/>
    </xf>
    <xf numFmtId="43" fontId="8" fillId="0" borderId="5" xfId="1" applyFont="1" applyFill="1" applyBorder="1" applyAlignment="1">
      <alignment horizontal="center" wrapText="1"/>
    </xf>
    <xf numFmtId="43" fontId="8" fillId="0" borderId="7" xfId="1" applyFont="1" applyFill="1" applyBorder="1" applyAlignment="1">
      <alignment horizontal="center" wrapText="1"/>
    </xf>
    <xf numFmtId="43" fontId="4" fillId="0" borderId="83" xfId="1" applyFont="1" applyFill="1" applyBorder="1" applyAlignment="1">
      <alignment horizontal="left" wrapText="1"/>
    </xf>
    <xf numFmtId="43" fontId="8" fillId="0" borderId="78" xfId="1" applyFont="1" applyFill="1" applyBorder="1" applyAlignment="1">
      <alignment horizontal="center" vertical="center" wrapText="1"/>
    </xf>
    <xf numFmtId="43" fontId="8" fillId="0" borderId="79" xfId="1" applyFont="1" applyFill="1" applyBorder="1" applyAlignment="1">
      <alignment horizontal="center" vertical="center" wrapText="1"/>
    </xf>
    <xf numFmtId="43" fontId="8" fillId="0" borderId="84" xfId="1" applyFont="1" applyFill="1" applyBorder="1" applyAlignment="1">
      <alignment horizontal="center"/>
    </xf>
    <xf numFmtId="0" fontId="9" fillId="0" borderId="14" xfId="1" applyNumberFormat="1" applyFont="1" applyFill="1" applyBorder="1" applyAlignment="1">
      <alignment horizontal="center" wrapText="1"/>
    </xf>
    <xf numFmtId="43" fontId="8" fillId="0" borderId="15" xfId="1" applyFont="1" applyFill="1" applyBorder="1" applyAlignment="1">
      <alignment horizontal="center"/>
    </xf>
    <xf numFmtId="43" fontId="8" fillId="0" borderId="16" xfId="1" applyFont="1" applyFill="1" applyBorder="1" applyAlignment="1">
      <alignment horizontal="center"/>
    </xf>
    <xf numFmtId="43" fontId="8" fillId="0" borderId="17" xfId="1" applyFont="1" applyFill="1" applyBorder="1" applyAlignment="1">
      <alignment horizontal="center"/>
    </xf>
    <xf numFmtId="43" fontId="4" fillId="0" borderId="21" xfId="1" applyFont="1" applyFill="1" applyBorder="1" applyAlignment="1">
      <alignment horizontal="center" vertical="center" wrapText="1"/>
    </xf>
    <xf numFmtId="43" fontId="4" fillId="0" borderId="22" xfId="1" applyFont="1" applyFill="1" applyBorder="1"/>
    <xf numFmtId="43" fontId="4" fillId="0" borderId="26" xfId="1" applyFont="1" applyFill="1" applyBorder="1"/>
    <xf numFmtId="43" fontId="4" fillId="0" borderId="28" xfId="1" applyFont="1" applyFill="1" applyBorder="1" applyAlignment="1">
      <alignment horizontal="right"/>
    </xf>
    <xf numFmtId="43" fontId="4" fillId="0" borderId="32" xfId="1" applyFont="1" applyFill="1" applyBorder="1"/>
    <xf numFmtId="43" fontId="4" fillId="0" borderId="9" xfId="1" applyFont="1" applyFill="1" applyBorder="1" applyAlignment="1">
      <alignment horizontal="right"/>
    </xf>
    <xf numFmtId="43" fontId="4" fillId="0" borderId="9" xfId="1" applyFont="1" applyFill="1" applyBorder="1" applyAlignment="1">
      <alignment wrapText="1"/>
    </xf>
    <xf numFmtId="43" fontId="4" fillId="0" borderId="13" xfId="1" applyFont="1" applyFill="1" applyBorder="1"/>
    <xf numFmtId="43" fontId="4" fillId="0" borderId="33" xfId="1" applyFont="1" applyFill="1" applyBorder="1" applyAlignment="1">
      <alignment horizontal="center" vertical="center" wrapText="1"/>
    </xf>
    <xf numFmtId="43" fontId="4" fillId="0" borderId="36" xfId="1" applyFont="1" applyFill="1" applyBorder="1" applyAlignment="1">
      <alignment horizontal="center"/>
    </xf>
    <xf numFmtId="43" fontId="4" fillId="0" borderId="37" xfId="1" applyFont="1" applyFill="1" applyBorder="1"/>
    <xf numFmtId="43" fontId="4" fillId="0" borderId="35" xfId="1" applyFont="1" applyFill="1" applyBorder="1"/>
    <xf numFmtId="43" fontId="4" fillId="0" borderId="36" xfId="1" applyFont="1" applyFill="1" applyBorder="1"/>
    <xf numFmtId="43" fontId="4" fillId="0" borderId="34" xfId="1" applyFont="1" applyFill="1" applyBorder="1"/>
    <xf numFmtId="43" fontId="4" fillId="0" borderId="1" xfId="1" applyFont="1" applyFill="1" applyBorder="1"/>
    <xf numFmtId="43" fontId="4" fillId="0" borderId="28" xfId="1" applyFont="1" applyFill="1" applyBorder="1" applyAlignment="1">
      <alignment wrapText="1"/>
    </xf>
    <xf numFmtId="43" fontId="4" fillId="0" borderId="22" xfId="1" applyFont="1" applyFill="1" applyBorder="1" applyAlignment="1">
      <alignment wrapText="1"/>
    </xf>
    <xf numFmtId="43" fontId="4" fillId="0" borderId="51" xfId="1" applyFont="1" applyFill="1" applyBorder="1"/>
    <xf numFmtId="43" fontId="4" fillId="0" borderId="51" xfId="1" applyFont="1" applyFill="1" applyBorder="1" applyAlignment="1">
      <alignment wrapText="1"/>
    </xf>
    <xf numFmtId="43" fontId="4" fillId="0" borderId="55" xfId="1" applyFont="1" applyFill="1" applyBorder="1"/>
    <xf numFmtId="43" fontId="4" fillId="0" borderId="39" xfId="1" applyFont="1" applyFill="1" applyBorder="1"/>
    <xf numFmtId="43" fontId="4" fillId="0" borderId="39" xfId="1" applyFont="1" applyFill="1" applyBorder="1" applyAlignment="1">
      <alignment wrapText="1"/>
    </xf>
    <xf numFmtId="43" fontId="4" fillId="0" borderId="44" xfId="1" applyFont="1" applyFill="1" applyBorder="1"/>
    <xf numFmtId="43" fontId="4" fillId="0" borderId="45" xfId="1" applyFont="1" applyFill="1" applyBorder="1"/>
    <xf numFmtId="43" fontId="4" fillId="0" borderId="45" xfId="1" applyFont="1" applyFill="1" applyBorder="1" applyAlignment="1">
      <alignment wrapText="1"/>
    </xf>
    <xf numFmtId="43" fontId="4" fillId="0" borderId="45" xfId="1" applyFont="1" applyFill="1" applyBorder="1" applyAlignment="1">
      <alignment horizontal="center"/>
    </xf>
    <xf numFmtId="43" fontId="4" fillId="0" borderId="47" xfId="1" applyFont="1" applyFill="1" applyBorder="1"/>
    <xf numFmtId="43" fontId="4" fillId="0" borderId="56" xfId="1" applyFont="1" applyFill="1" applyBorder="1"/>
    <xf numFmtId="43" fontId="4" fillId="0" borderId="12" xfId="1" applyFont="1" applyFill="1" applyBorder="1" applyAlignment="1">
      <alignment horizontal="center"/>
    </xf>
    <xf numFmtId="43" fontId="4" fillId="0" borderId="58" xfId="1" applyFont="1" applyFill="1" applyBorder="1" applyAlignment="1">
      <alignment horizontal="center"/>
    </xf>
    <xf numFmtId="43" fontId="4" fillId="0" borderId="59" xfId="1" applyFont="1" applyFill="1" applyBorder="1"/>
    <xf numFmtId="43" fontId="4" fillId="0" borderId="60" xfId="1" applyFont="1" applyFill="1" applyBorder="1"/>
    <xf numFmtId="43" fontId="4" fillId="0" borderId="58" xfId="1" applyFont="1" applyFill="1" applyBorder="1"/>
    <xf numFmtId="43" fontId="4" fillId="0" borderId="61" xfId="1" applyFont="1" applyFill="1" applyBorder="1"/>
    <xf numFmtId="43" fontId="4" fillId="0" borderId="62" xfId="1" applyFont="1" applyFill="1" applyBorder="1"/>
    <xf numFmtId="43" fontId="4" fillId="0" borderId="63" xfId="1" applyFont="1" applyFill="1" applyBorder="1"/>
    <xf numFmtId="43" fontId="4" fillId="0" borderId="28" xfId="1" applyFont="1" applyFill="1" applyBorder="1" applyAlignment="1">
      <alignment horizontal="center" wrapText="1"/>
    </xf>
    <xf numFmtId="8" fontId="4" fillId="0" borderId="38" xfId="1" applyNumberFormat="1" applyFont="1" applyFill="1" applyBorder="1" applyAlignment="1">
      <alignment wrapText="1"/>
    </xf>
    <xf numFmtId="43" fontId="4" fillId="0" borderId="68" xfId="1" applyFont="1" applyFill="1" applyBorder="1"/>
    <xf numFmtId="43" fontId="6" fillId="0" borderId="70" xfId="1" applyFont="1" applyFill="1" applyBorder="1" applyAlignment="1">
      <alignment horizontal="center"/>
    </xf>
    <xf numFmtId="43" fontId="6" fillId="0" borderId="71" xfId="1" applyFont="1" applyFill="1" applyBorder="1"/>
    <xf numFmtId="43" fontId="4" fillId="0" borderId="69" xfId="1" applyFont="1" applyFill="1" applyBorder="1"/>
    <xf numFmtId="43" fontId="4" fillId="0" borderId="70" xfId="1" applyFont="1" applyFill="1" applyBorder="1"/>
    <xf numFmtId="43" fontId="4" fillId="0" borderId="71" xfId="1" applyFont="1" applyFill="1" applyBorder="1"/>
    <xf numFmtId="43" fontId="4" fillId="0" borderId="43" xfId="1" applyFont="1" applyFill="1" applyBorder="1"/>
    <xf numFmtId="43" fontId="4" fillId="0" borderId="43" xfId="1" applyFont="1" applyFill="1" applyBorder="1" applyAlignment="1">
      <alignment wrapText="1"/>
    </xf>
    <xf numFmtId="43" fontId="9" fillId="0" borderId="14" xfId="1" applyFont="1" applyFill="1" applyBorder="1" applyAlignment="1">
      <alignment horizontal="center" wrapText="1"/>
    </xf>
    <xf numFmtId="43" fontId="8" fillId="0" borderId="15" xfId="1" applyFont="1" applyFill="1" applyBorder="1" applyAlignment="1">
      <alignment horizontal="center" wrapText="1"/>
    </xf>
    <xf numFmtId="43" fontId="8" fillId="0" borderId="16" xfId="1" applyFont="1" applyFill="1" applyBorder="1" applyAlignment="1">
      <alignment horizontal="center" wrapText="1"/>
    </xf>
    <xf numFmtId="43" fontId="8" fillId="0" borderId="18" xfId="1" applyFont="1" applyFill="1" applyBorder="1"/>
    <xf numFmtId="43" fontId="8" fillId="0" borderId="15" xfId="1" applyFont="1" applyFill="1" applyBorder="1"/>
    <xf numFmtId="43" fontId="8" fillId="0" borderId="17" xfId="1" applyFont="1" applyFill="1" applyBorder="1"/>
    <xf numFmtId="43" fontId="8" fillId="0" borderId="19" xfId="1" applyFont="1" applyFill="1" applyBorder="1"/>
    <xf numFmtId="43" fontId="8" fillId="0" borderId="20" xfId="1" applyFont="1" applyFill="1" applyBorder="1"/>
    <xf numFmtId="43" fontId="4" fillId="0" borderId="72" xfId="1" applyFont="1" applyFill="1" applyBorder="1" applyAlignment="1">
      <alignment horizontal="center" vertical="center" wrapText="1"/>
    </xf>
    <xf numFmtId="43" fontId="8" fillId="0" borderId="73" xfId="1" applyFont="1" applyFill="1" applyBorder="1" applyAlignment="1">
      <alignment horizontal="right" wrapText="1"/>
    </xf>
    <xf numFmtId="43" fontId="8" fillId="0" borderId="75" xfId="1" applyFont="1" applyFill="1" applyBorder="1" applyAlignment="1">
      <alignment horizontal="center"/>
    </xf>
    <xf numFmtId="43" fontId="8" fillId="0" borderId="76" xfId="1" applyFont="1" applyFill="1" applyBorder="1"/>
    <xf numFmtId="43" fontId="8" fillId="0" borderId="74" xfId="1" applyFont="1" applyFill="1" applyBorder="1"/>
    <xf numFmtId="43" fontId="8" fillId="0" borderId="75" xfId="1" applyFont="1" applyFill="1" applyBorder="1"/>
    <xf numFmtId="43" fontId="8" fillId="0" borderId="73" xfId="1" applyFont="1" applyFill="1" applyBorder="1"/>
    <xf numFmtId="43" fontId="8" fillId="0" borderId="77" xfId="1" applyFont="1" applyFill="1" applyBorder="1"/>
    <xf numFmtId="0" fontId="7" fillId="0" borderId="0" xfId="0" applyFont="1" applyFill="1" applyAlignment="1">
      <alignment horizontal="center"/>
    </xf>
    <xf numFmtId="43" fontId="4" fillId="0" borderId="3" xfId="1" applyFont="1" applyFill="1" applyBorder="1" applyAlignment="1"/>
    <xf numFmtId="43" fontId="8" fillId="0" borderId="84" xfId="1" applyFont="1" applyFill="1" applyBorder="1" applyAlignment="1"/>
    <xf numFmtId="43" fontId="8" fillId="0" borderId="17" xfId="1" applyFont="1" applyFill="1" applyBorder="1" applyAlignment="1"/>
    <xf numFmtId="43" fontId="4" fillId="0" borderId="22" xfId="1" applyFont="1" applyFill="1" applyBorder="1" applyAlignment="1"/>
    <xf numFmtId="43" fontId="4" fillId="0" borderId="28" xfId="1" applyFont="1" applyFill="1" applyBorder="1" applyAlignment="1"/>
    <xf numFmtId="43" fontId="4" fillId="0" borderId="9" xfId="1" applyFont="1" applyFill="1" applyBorder="1" applyAlignment="1"/>
    <xf numFmtId="43" fontId="4" fillId="0" borderId="34" xfId="1" applyFont="1" applyFill="1" applyBorder="1" applyAlignment="1"/>
    <xf numFmtId="43" fontId="4" fillId="0" borderId="51" xfId="1" applyFont="1" applyFill="1" applyBorder="1" applyAlignment="1"/>
    <xf numFmtId="43" fontId="4" fillId="0" borderId="39" xfId="1" applyFont="1" applyFill="1" applyBorder="1" applyAlignment="1"/>
    <xf numFmtId="43" fontId="4" fillId="0" borderId="45" xfId="1" applyFont="1" applyFill="1" applyBorder="1" applyAlignment="1"/>
    <xf numFmtId="43" fontId="4" fillId="0" borderId="36" xfId="1" applyFont="1" applyFill="1" applyBorder="1" applyAlignment="1"/>
    <xf numFmtId="43" fontId="4" fillId="0" borderId="38" xfId="1" applyFont="1" applyFill="1" applyBorder="1" applyAlignment="1"/>
    <xf numFmtId="43" fontId="4" fillId="0" borderId="43" xfId="1" applyFont="1" applyFill="1" applyBorder="1" applyAlignment="1"/>
    <xf numFmtId="43" fontId="8" fillId="0" borderId="19" xfId="1" applyFont="1" applyFill="1" applyBorder="1" applyAlignment="1"/>
    <xf numFmtId="43" fontId="8" fillId="0" borderId="73" xfId="1" applyFont="1" applyFill="1" applyBorder="1" applyAlignment="1"/>
    <xf numFmtId="0" fontId="7" fillId="0" borderId="0" xfId="0" applyFont="1" applyFill="1" applyAlignment="1"/>
    <xf numFmtId="43" fontId="11" fillId="0" borderId="38" xfId="1" applyFont="1" applyFill="1" applyBorder="1" applyAlignment="1">
      <alignment wrapText="1"/>
    </xf>
    <xf numFmtId="43" fontId="11" fillId="0" borderId="57" xfId="1" applyFont="1" applyFill="1" applyBorder="1" applyAlignment="1">
      <alignment wrapText="1"/>
    </xf>
    <xf numFmtId="43" fontId="11" fillId="0" borderId="59" xfId="1" applyFont="1" applyFill="1" applyBorder="1" applyAlignment="1">
      <alignment wrapText="1"/>
    </xf>
    <xf numFmtId="43" fontId="11" fillId="0" borderId="45" xfId="1" applyFont="1" applyFill="1" applyBorder="1" applyAlignment="1">
      <alignment wrapText="1"/>
    </xf>
    <xf numFmtId="43" fontId="11" fillId="0" borderId="22" xfId="1" applyFont="1" applyFill="1" applyBorder="1" applyAlignment="1">
      <alignment wrapText="1"/>
    </xf>
    <xf numFmtId="43" fontId="11" fillId="0" borderId="28" xfId="1" applyFont="1" applyFill="1" applyBorder="1" applyAlignment="1">
      <alignment wrapText="1"/>
    </xf>
    <xf numFmtId="43" fontId="11" fillId="0" borderId="9" xfId="1" applyFont="1" applyFill="1" applyBorder="1" applyAlignment="1">
      <alignment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161925</xdr:rowOff>
    </xdr:from>
    <xdr:to>
      <xdr:col>9</xdr:col>
      <xdr:colOff>114300</xdr:colOff>
      <xdr:row>6</xdr:row>
      <xdr:rowOff>133350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525" y="161925"/>
          <a:ext cx="7515225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topLeftCell="M1" zoomScale="200" zoomScaleNormal="200" zoomScaleSheetLayoutView="39" workbookViewId="0">
      <selection activeCell="V9" sqref="V9"/>
    </sheetView>
  </sheetViews>
  <sheetFormatPr baseColWidth="10" defaultRowHeight="13.5" x14ac:dyDescent="0.35"/>
  <cols>
    <col min="1" max="1" width="35.5703125" style="67" customWidth="1"/>
    <col min="2" max="2" width="3.5703125" style="67" bestFit="1" customWidth="1"/>
    <col min="3" max="3" width="4.28515625" style="67" bestFit="1" customWidth="1"/>
    <col min="4" max="4" width="4.42578125" style="67" bestFit="1" customWidth="1"/>
    <col min="5" max="5" width="13.85546875" style="153" bestFit="1" customWidth="1"/>
    <col min="6" max="6" width="11.28515625" style="67" bestFit="1" customWidth="1"/>
    <col min="7" max="8" width="13.85546875" style="67" bestFit="1" customWidth="1"/>
    <col min="9" max="9" width="16.140625" style="67" customWidth="1"/>
    <col min="10" max="10" width="15.7109375" style="169" customWidth="1"/>
    <col min="11" max="11" width="16.28515625" style="67" bestFit="1" customWidth="1"/>
    <col min="12" max="12" width="14.85546875" style="67" customWidth="1"/>
    <col min="13" max="13" width="14.5703125" style="67" customWidth="1"/>
    <col min="14" max="16" width="12.85546875" style="67" bestFit="1" customWidth="1"/>
    <col min="17" max="17" width="15.140625" style="67" customWidth="1"/>
    <col min="18" max="18" width="7.7109375" style="67" bestFit="1" customWidth="1"/>
    <col min="19" max="19" width="9.42578125" style="67" bestFit="1" customWidth="1"/>
    <col min="20" max="20" width="8.85546875" style="67" bestFit="1" customWidth="1"/>
    <col min="21" max="21" width="13.85546875" style="67" bestFit="1" customWidth="1"/>
    <col min="22" max="22" width="18" style="67" bestFit="1" customWidth="1"/>
    <col min="23" max="16384" width="11.42578125" style="67"/>
  </cols>
  <sheetData>
    <row r="1" spans="1:22" x14ac:dyDescent="0.3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</row>
    <row r="2" spans="1:22" x14ac:dyDescent="0.35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x14ac:dyDescent="0.35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</row>
    <row r="4" spans="1:22" x14ac:dyDescent="0.35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</row>
    <row r="5" spans="1:22" x14ac:dyDescent="0.35">
      <c r="A5" s="70" t="s">
        <v>4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</row>
    <row r="6" spans="1:22" ht="14.25" thickBot="1" x14ac:dyDescent="0.4">
      <c r="A6" s="56" t="s">
        <v>5</v>
      </c>
      <c r="B6" s="71"/>
      <c r="C6" s="71"/>
      <c r="D6" s="71"/>
      <c r="E6" s="57"/>
      <c r="F6" s="57"/>
      <c r="G6" s="57"/>
      <c r="H6" s="72"/>
      <c r="I6" s="73" t="s">
        <v>6</v>
      </c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5"/>
      <c r="V6" s="72"/>
    </row>
    <row r="7" spans="1:22" ht="44.25" customHeight="1" x14ac:dyDescent="0.4">
      <c r="A7" s="76" t="s">
        <v>7</v>
      </c>
      <c r="B7" s="77" t="s">
        <v>8</v>
      </c>
      <c r="C7" s="78" t="s">
        <v>9</v>
      </c>
      <c r="D7" s="78" t="s">
        <v>10</v>
      </c>
      <c r="E7" s="58" t="s">
        <v>11</v>
      </c>
      <c r="F7" s="59" t="s">
        <v>12</v>
      </c>
      <c r="G7" s="60" t="s">
        <v>13</v>
      </c>
      <c r="H7" s="79" t="s">
        <v>14</v>
      </c>
      <c r="I7" s="59" t="s">
        <v>15</v>
      </c>
      <c r="J7" s="154" t="s">
        <v>16</v>
      </c>
      <c r="K7" s="80" t="s">
        <v>17</v>
      </c>
      <c r="L7" s="80" t="s">
        <v>18</v>
      </c>
      <c r="M7" s="80" t="s">
        <v>19</v>
      </c>
      <c r="N7" s="80" t="s">
        <v>20</v>
      </c>
      <c r="O7" s="80" t="s">
        <v>21</v>
      </c>
      <c r="P7" s="80" t="s">
        <v>22</v>
      </c>
      <c r="Q7" s="80" t="s">
        <v>23</v>
      </c>
      <c r="R7" s="80" t="s">
        <v>24</v>
      </c>
      <c r="S7" s="80" t="s">
        <v>25</v>
      </c>
      <c r="T7" s="60" t="s">
        <v>26</v>
      </c>
      <c r="U7" s="81" t="s">
        <v>27</v>
      </c>
      <c r="V7" s="82" t="s">
        <v>28</v>
      </c>
    </row>
    <row r="8" spans="1:22" ht="19.5" customHeight="1" thickBot="1" x14ac:dyDescent="0.45">
      <c r="A8" s="83"/>
      <c r="B8" s="84" t="s">
        <v>29</v>
      </c>
      <c r="C8" s="85"/>
      <c r="D8" s="85"/>
      <c r="E8" s="86">
        <f>+E9+E57</f>
        <v>42421420</v>
      </c>
      <c r="F8" s="86">
        <f t="shared" ref="F8:V8" si="0">+F9+F57</f>
        <v>378937.82</v>
      </c>
      <c r="G8" s="86">
        <f t="shared" si="0"/>
        <v>12076337.18</v>
      </c>
      <c r="H8" s="86">
        <f t="shared" si="0"/>
        <v>54118819.359999999</v>
      </c>
      <c r="I8" s="86">
        <f t="shared" si="0"/>
        <v>187635.11</v>
      </c>
      <c r="J8" s="155">
        <f t="shared" si="0"/>
        <v>5139457.79</v>
      </c>
      <c r="K8" s="86">
        <f t="shared" si="0"/>
        <v>2540236.7400000002</v>
      </c>
      <c r="L8" s="86">
        <f t="shared" si="0"/>
        <v>6308954.7300000004</v>
      </c>
      <c r="M8" s="86">
        <f t="shared" si="0"/>
        <v>16896511.059999999</v>
      </c>
      <c r="N8" s="86">
        <f t="shared" si="0"/>
        <v>2804866.95</v>
      </c>
      <c r="O8" s="86">
        <f t="shared" si="0"/>
        <v>2681665.35</v>
      </c>
      <c r="P8" s="86">
        <f t="shared" si="0"/>
        <v>1433842.6</v>
      </c>
      <c r="Q8" s="86">
        <f t="shared" si="0"/>
        <v>1837488.75</v>
      </c>
      <c r="R8" s="86">
        <f t="shared" si="0"/>
        <v>0</v>
      </c>
      <c r="S8" s="86">
        <f t="shared" si="0"/>
        <v>0</v>
      </c>
      <c r="T8" s="86">
        <f t="shared" si="0"/>
        <v>0</v>
      </c>
      <c r="U8" s="86">
        <f t="shared" si="0"/>
        <v>31657111.799999997</v>
      </c>
      <c r="V8" s="86">
        <f t="shared" si="0"/>
        <v>33971479.329999998</v>
      </c>
    </row>
    <row r="9" spans="1:22" ht="63.75" customHeight="1" thickTop="1" thickBot="1" x14ac:dyDescent="0.45">
      <c r="A9" s="87" t="s">
        <v>33</v>
      </c>
      <c r="B9" s="88" t="s">
        <v>30</v>
      </c>
      <c r="C9" s="89"/>
      <c r="D9" s="89"/>
      <c r="E9" s="90">
        <f t="shared" ref="E9:V9" si="1">SUM(E10+E14+E17+E20+E23+E26+E31+E35+E40+E46+E43+E48+E51)</f>
        <v>39421420</v>
      </c>
      <c r="F9" s="90">
        <f t="shared" si="1"/>
        <v>378937.82</v>
      </c>
      <c r="G9" s="90">
        <f t="shared" si="1"/>
        <v>12076337.18</v>
      </c>
      <c r="H9" s="90">
        <f t="shared" si="1"/>
        <v>51118819.359999999</v>
      </c>
      <c r="I9" s="90">
        <f t="shared" si="1"/>
        <v>187635.11</v>
      </c>
      <c r="J9" s="156">
        <f t="shared" si="1"/>
        <v>5139457.79</v>
      </c>
      <c r="K9" s="90">
        <f t="shared" si="1"/>
        <v>2290236.7400000002</v>
      </c>
      <c r="L9" s="90">
        <f t="shared" si="1"/>
        <v>6058954.7300000004</v>
      </c>
      <c r="M9" s="90">
        <f t="shared" si="1"/>
        <v>16896511.059999999</v>
      </c>
      <c r="N9" s="90">
        <f t="shared" si="1"/>
        <v>2554866.9500000002</v>
      </c>
      <c r="O9" s="90">
        <f t="shared" si="1"/>
        <v>2431665.35</v>
      </c>
      <c r="P9" s="90">
        <f t="shared" si="1"/>
        <v>1283842.6000000001</v>
      </c>
      <c r="Q9" s="90">
        <f t="shared" si="1"/>
        <v>1587488.75</v>
      </c>
      <c r="R9" s="90">
        <f t="shared" si="1"/>
        <v>0</v>
      </c>
      <c r="S9" s="90">
        <f t="shared" si="1"/>
        <v>0</v>
      </c>
      <c r="T9" s="90">
        <f t="shared" si="1"/>
        <v>0</v>
      </c>
      <c r="U9" s="90">
        <f t="shared" si="1"/>
        <v>29757111.799999997</v>
      </c>
      <c r="V9" s="90">
        <f t="shared" si="1"/>
        <v>32871479.330000002</v>
      </c>
    </row>
    <row r="10" spans="1:22" ht="28.5" thickTop="1" thickBot="1" x14ac:dyDescent="0.4">
      <c r="A10" s="91" t="s">
        <v>34</v>
      </c>
      <c r="B10" s="1"/>
      <c r="C10" s="2"/>
      <c r="D10" s="2"/>
      <c r="E10" s="21">
        <f>SUM(E11)</f>
        <v>3350000</v>
      </c>
      <c r="F10" s="22">
        <f t="shared" ref="F10:V10" si="2">SUM(F11)</f>
        <v>0</v>
      </c>
      <c r="G10" s="23">
        <f t="shared" si="2"/>
        <v>0</v>
      </c>
      <c r="H10" s="24">
        <f t="shared" si="2"/>
        <v>3350000</v>
      </c>
      <c r="I10" s="22">
        <f t="shared" si="2"/>
        <v>187635.11</v>
      </c>
      <c r="J10" s="157">
        <f t="shared" si="2"/>
        <v>187635.11</v>
      </c>
      <c r="K10" s="92">
        <f t="shared" si="2"/>
        <v>187887.35999999999</v>
      </c>
      <c r="L10" s="92">
        <f t="shared" si="2"/>
        <v>186958</v>
      </c>
      <c r="M10" s="92">
        <f>SUM(M11)+188200.95</f>
        <v>188200.95</v>
      </c>
      <c r="N10" s="92">
        <f t="shared" si="2"/>
        <v>188200.95</v>
      </c>
      <c r="O10" s="92">
        <f t="shared" si="2"/>
        <v>367682.35</v>
      </c>
      <c r="P10" s="92">
        <f t="shared" si="2"/>
        <v>183842.6</v>
      </c>
      <c r="Q10" s="92">
        <f>SUM(Q11)+204152</f>
        <v>387488.75</v>
      </c>
      <c r="R10" s="92">
        <f t="shared" si="2"/>
        <v>0</v>
      </c>
      <c r="S10" s="92">
        <f t="shared" si="2"/>
        <v>0</v>
      </c>
      <c r="T10" s="23">
        <f t="shared" si="2"/>
        <v>0</v>
      </c>
      <c r="U10" s="24">
        <f t="shared" si="2"/>
        <v>1877330.23</v>
      </c>
      <c r="V10" s="93">
        <f t="shared" si="2"/>
        <v>1472669.77</v>
      </c>
    </row>
    <row r="11" spans="1:22" ht="40.5" x14ac:dyDescent="0.35">
      <c r="A11" s="3" t="s">
        <v>35</v>
      </c>
      <c r="B11" s="4">
        <v>11</v>
      </c>
      <c r="C11" s="5">
        <v>435</v>
      </c>
      <c r="D11" s="5" t="s">
        <v>31</v>
      </c>
      <c r="E11" s="31">
        <v>3350000</v>
      </c>
      <c r="F11" s="6"/>
      <c r="G11" s="7"/>
      <c r="H11" s="8">
        <f>(E11+G11)-F11</f>
        <v>3350000</v>
      </c>
      <c r="I11" s="6">
        <v>187635.11</v>
      </c>
      <c r="J11" s="158">
        <v>187635.11</v>
      </c>
      <c r="K11" s="9">
        <v>187887.35999999999</v>
      </c>
      <c r="L11" s="9">
        <v>186958</v>
      </c>
      <c r="M11" s="94" t="s">
        <v>36</v>
      </c>
      <c r="N11" s="9">
        <v>188200.95</v>
      </c>
      <c r="O11" s="9">
        <v>367682.35</v>
      </c>
      <c r="P11" s="9">
        <v>183842.6</v>
      </c>
      <c r="Q11" s="9">
        <v>183336.75</v>
      </c>
      <c r="R11" s="9"/>
      <c r="S11" s="9"/>
      <c r="T11" s="7"/>
      <c r="U11" s="8">
        <f>SUM(I11:T11)+204152</f>
        <v>1877330.23</v>
      </c>
      <c r="V11" s="95">
        <f>H11-U11</f>
        <v>1472669.77</v>
      </c>
    </row>
    <row r="12" spans="1:22" ht="23.25" x14ac:dyDescent="0.35">
      <c r="A12" s="10"/>
      <c r="B12" s="11"/>
      <c r="C12" s="12"/>
      <c r="D12" s="12"/>
      <c r="E12" s="17"/>
      <c r="F12" s="13"/>
      <c r="G12" s="14"/>
      <c r="H12" s="15"/>
      <c r="I12" s="13"/>
      <c r="J12" s="159"/>
      <c r="K12" s="16"/>
      <c r="L12" s="16"/>
      <c r="M12" s="96"/>
      <c r="N12" s="16"/>
      <c r="O12" s="16"/>
      <c r="P12" s="16"/>
      <c r="Q12" s="176" t="s">
        <v>37</v>
      </c>
      <c r="R12" s="16"/>
      <c r="S12" s="16"/>
      <c r="T12" s="14"/>
      <c r="U12" s="15"/>
      <c r="V12" s="98"/>
    </row>
    <row r="13" spans="1:22" ht="14.25" thickBot="1" x14ac:dyDescent="0.4">
      <c r="A13" s="10"/>
      <c r="B13" s="11"/>
      <c r="C13" s="12"/>
      <c r="D13" s="12"/>
      <c r="E13" s="17"/>
      <c r="F13" s="13"/>
      <c r="G13" s="14"/>
      <c r="H13" s="15"/>
      <c r="I13" s="13"/>
      <c r="J13" s="159"/>
      <c r="K13" s="16"/>
      <c r="L13" s="16"/>
      <c r="M13" s="16"/>
      <c r="N13" s="16"/>
      <c r="O13" s="16"/>
      <c r="P13" s="16"/>
      <c r="Q13" s="16"/>
      <c r="R13" s="16"/>
      <c r="S13" s="16"/>
      <c r="T13" s="14"/>
      <c r="U13" s="15"/>
      <c r="V13" s="98"/>
    </row>
    <row r="14" spans="1:22" ht="14.25" thickBot="1" x14ac:dyDescent="0.4">
      <c r="A14" s="99" t="s">
        <v>38</v>
      </c>
      <c r="B14" s="18"/>
      <c r="C14" s="19"/>
      <c r="D14" s="19"/>
      <c r="E14" s="100">
        <f t="shared" ref="E14:V14" si="3">SUM(E15:E15)</f>
        <v>500000</v>
      </c>
      <c r="F14" s="101">
        <f t="shared" si="3"/>
        <v>0</v>
      </c>
      <c r="G14" s="102">
        <f t="shared" si="3"/>
        <v>0</v>
      </c>
      <c r="H14" s="103">
        <f t="shared" si="3"/>
        <v>500000</v>
      </c>
      <c r="I14" s="101">
        <f t="shared" si="3"/>
        <v>0</v>
      </c>
      <c r="J14" s="160">
        <f t="shared" si="3"/>
        <v>0</v>
      </c>
      <c r="K14" s="104">
        <f t="shared" si="3"/>
        <v>0</v>
      </c>
      <c r="L14" s="104">
        <f>SUM(L15:L15)+250000</f>
        <v>500000</v>
      </c>
      <c r="M14" s="104">
        <f t="shared" si="3"/>
        <v>0</v>
      </c>
      <c r="N14" s="104">
        <f t="shared" si="3"/>
        <v>0</v>
      </c>
      <c r="O14" s="104">
        <f t="shared" si="3"/>
        <v>0</v>
      </c>
      <c r="P14" s="104">
        <f t="shared" si="3"/>
        <v>0</v>
      </c>
      <c r="Q14" s="104">
        <f t="shared" si="3"/>
        <v>0</v>
      </c>
      <c r="R14" s="104">
        <f t="shared" si="3"/>
        <v>0</v>
      </c>
      <c r="S14" s="104">
        <f t="shared" si="3"/>
        <v>0</v>
      </c>
      <c r="T14" s="102">
        <f t="shared" si="3"/>
        <v>0</v>
      </c>
      <c r="U14" s="103">
        <f t="shared" si="3"/>
        <v>250000</v>
      </c>
      <c r="V14" s="105">
        <f t="shared" si="3"/>
        <v>250000</v>
      </c>
    </row>
    <row r="15" spans="1:22" ht="27" x14ac:dyDescent="0.35">
      <c r="A15" s="3" t="s">
        <v>39</v>
      </c>
      <c r="B15" s="4">
        <v>11</v>
      </c>
      <c r="C15" s="5">
        <v>435</v>
      </c>
      <c r="D15" s="5" t="s">
        <v>31</v>
      </c>
      <c r="E15" s="31">
        <v>500000</v>
      </c>
      <c r="F15" s="6"/>
      <c r="G15" s="7"/>
      <c r="H15" s="8">
        <f>(E15+G15)-F15</f>
        <v>500000</v>
      </c>
      <c r="I15" s="6"/>
      <c r="J15" s="158"/>
      <c r="K15" s="9"/>
      <c r="L15" s="9">
        <v>250000</v>
      </c>
      <c r="M15" s="9"/>
      <c r="N15" s="9"/>
      <c r="O15" s="9"/>
      <c r="P15" s="9"/>
      <c r="Q15" s="9"/>
      <c r="R15" s="9"/>
      <c r="S15" s="9"/>
      <c r="T15" s="7"/>
      <c r="U15" s="8">
        <f>SUM(I15:T15)</f>
        <v>250000</v>
      </c>
      <c r="V15" s="95">
        <f>H15-U15</f>
        <v>250000</v>
      </c>
    </row>
    <row r="16" spans="1:22" ht="28.5" customHeight="1" thickBot="1" x14ac:dyDescent="0.4">
      <c r="A16" s="10"/>
      <c r="B16" s="11"/>
      <c r="C16" s="12"/>
      <c r="D16" s="12"/>
      <c r="E16" s="17"/>
      <c r="F16" s="13"/>
      <c r="G16" s="14"/>
      <c r="H16" s="15"/>
      <c r="I16" s="13"/>
      <c r="J16" s="159"/>
      <c r="K16" s="16"/>
      <c r="L16" s="176" t="s">
        <v>40</v>
      </c>
      <c r="M16" s="16"/>
      <c r="N16" s="16"/>
      <c r="O16" s="16"/>
      <c r="P16" s="16"/>
      <c r="Q16" s="16"/>
      <c r="R16" s="16"/>
      <c r="S16" s="16"/>
      <c r="T16" s="14"/>
      <c r="U16" s="15"/>
      <c r="V16" s="98"/>
    </row>
    <row r="17" spans="1:22" ht="27.75" thickBot="1" x14ac:dyDescent="0.4">
      <c r="A17" s="99" t="s">
        <v>41</v>
      </c>
      <c r="B17" s="18"/>
      <c r="C17" s="19"/>
      <c r="D17" s="19"/>
      <c r="E17" s="100">
        <f>SUM(E18)</f>
        <v>584700</v>
      </c>
      <c r="F17" s="101">
        <f t="shared" ref="F17:V17" si="4">SUM(F18)</f>
        <v>0</v>
      </c>
      <c r="G17" s="102">
        <f t="shared" si="4"/>
        <v>0</v>
      </c>
      <c r="H17" s="103">
        <f t="shared" si="4"/>
        <v>584700</v>
      </c>
      <c r="I17" s="101">
        <f t="shared" si="4"/>
        <v>0</v>
      </c>
      <c r="J17" s="160">
        <f t="shared" si="4"/>
        <v>0</v>
      </c>
      <c r="K17" s="104">
        <f t="shared" si="4"/>
        <v>0</v>
      </c>
      <c r="L17" s="104">
        <f>SUM(L18:L19)+968286.25</f>
        <v>968286.25</v>
      </c>
      <c r="M17" s="104">
        <f t="shared" si="4"/>
        <v>0</v>
      </c>
      <c r="N17" s="104">
        <f t="shared" si="4"/>
        <v>0</v>
      </c>
      <c r="O17" s="104">
        <f t="shared" si="4"/>
        <v>0</v>
      </c>
      <c r="P17" s="104">
        <f t="shared" si="4"/>
        <v>0</v>
      </c>
      <c r="Q17" s="104">
        <f t="shared" si="4"/>
        <v>0</v>
      </c>
      <c r="R17" s="104">
        <f t="shared" si="4"/>
        <v>0</v>
      </c>
      <c r="S17" s="104">
        <f t="shared" si="4"/>
        <v>0</v>
      </c>
      <c r="T17" s="102">
        <f t="shared" si="4"/>
        <v>0</v>
      </c>
      <c r="U17" s="103">
        <f t="shared" si="4"/>
        <v>0</v>
      </c>
      <c r="V17" s="105">
        <f t="shared" si="4"/>
        <v>584700</v>
      </c>
    </row>
    <row r="18" spans="1:22" ht="34.5" x14ac:dyDescent="0.35">
      <c r="A18" s="3" t="s">
        <v>42</v>
      </c>
      <c r="B18" s="4">
        <v>11</v>
      </c>
      <c r="C18" s="5">
        <v>472</v>
      </c>
      <c r="D18" s="5" t="s">
        <v>31</v>
      </c>
      <c r="E18" s="31">
        <v>584700</v>
      </c>
      <c r="F18" s="6"/>
      <c r="G18" s="7"/>
      <c r="H18" s="8">
        <f>(E18+G18)-F18</f>
        <v>584700</v>
      </c>
      <c r="I18" s="6"/>
      <c r="J18" s="158"/>
      <c r="K18" s="9"/>
      <c r="L18" s="175" t="s">
        <v>43</v>
      </c>
      <c r="M18" s="9"/>
      <c r="N18" s="9"/>
      <c r="O18" s="9"/>
      <c r="P18" s="9"/>
      <c r="Q18" s="9"/>
      <c r="R18" s="9"/>
      <c r="S18" s="9"/>
      <c r="T18" s="7"/>
      <c r="U18" s="8">
        <f>SUM(I18:T18)</f>
        <v>0</v>
      </c>
      <c r="V18" s="95">
        <f>H18-U18</f>
        <v>584700</v>
      </c>
    </row>
    <row r="19" spans="1:22" ht="14.25" thickBot="1" x14ac:dyDescent="0.4">
      <c r="A19" s="10"/>
      <c r="B19" s="11"/>
      <c r="C19" s="12"/>
      <c r="D19" s="12"/>
      <c r="E19" s="17"/>
      <c r="F19" s="13"/>
      <c r="G19" s="14"/>
      <c r="H19" s="15"/>
      <c r="I19" s="13"/>
      <c r="J19" s="159"/>
      <c r="K19" s="16"/>
      <c r="L19" s="16"/>
      <c r="M19" s="16"/>
      <c r="N19" s="16"/>
      <c r="O19" s="16"/>
      <c r="P19" s="16"/>
      <c r="Q19" s="16"/>
      <c r="R19" s="16"/>
      <c r="S19" s="16"/>
      <c r="T19" s="14"/>
      <c r="U19" s="15"/>
      <c r="V19" s="98"/>
    </row>
    <row r="20" spans="1:22" ht="27.75" thickBot="1" x14ac:dyDescent="0.4">
      <c r="A20" s="99" t="s">
        <v>44</v>
      </c>
      <c r="B20" s="18"/>
      <c r="C20" s="19"/>
      <c r="D20" s="19"/>
      <c r="E20" s="100">
        <f>SUM(E21)</f>
        <v>2000000</v>
      </c>
      <c r="F20" s="101">
        <f t="shared" ref="F20:V20" si="5">SUM(F21)</f>
        <v>0</v>
      </c>
      <c r="G20" s="102">
        <f t="shared" si="5"/>
        <v>0</v>
      </c>
      <c r="H20" s="103">
        <f t="shared" si="5"/>
        <v>2000000</v>
      </c>
      <c r="I20" s="101">
        <f t="shared" si="5"/>
        <v>0</v>
      </c>
      <c r="J20" s="160">
        <f t="shared" si="5"/>
        <v>166667</v>
      </c>
      <c r="K20" s="104">
        <f t="shared" si="5"/>
        <v>166667</v>
      </c>
      <c r="L20" s="104">
        <f t="shared" si="5"/>
        <v>166667</v>
      </c>
      <c r="M20" s="104">
        <f t="shared" si="5"/>
        <v>200000</v>
      </c>
      <c r="N20" s="104">
        <f t="shared" si="5"/>
        <v>166666</v>
      </c>
      <c r="O20" s="104">
        <f t="shared" si="5"/>
        <v>113983</v>
      </c>
      <c r="P20" s="104">
        <f t="shared" si="5"/>
        <v>50000</v>
      </c>
      <c r="Q20" s="104">
        <f t="shared" si="5"/>
        <v>100000</v>
      </c>
      <c r="R20" s="104">
        <f t="shared" si="5"/>
        <v>0</v>
      </c>
      <c r="S20" s="104">
        <f t="shared" si="5"/>
        <v>0</v>
      </c>
      <c r="T20" s="102">
        <f t="shared" si="5"/>
        <v>0</v>
      </c>
      <c r="U20" s="103">
        <f t="shared" si="5"/>
        <v>1130650</v>
      </c>
      <c r="V20" s="105">
        <f t="shared" si="5"/>
        <v>869350</v>
      </c>
    </row>
    <row r="21" spans="1:22" ht="40.5" x14ac:dyDescent="0.35">
      <c r="A21" s="3" t="s">
        <v>45</v>
      </c>
      <c r="B21" s="4">
        <v>11</v>
      </c>
      <c r="C21" s="5">
        <v>472</v>
      </c>
      <c r="D21" s="5" t="s">
        <v>31</v>
      </c>
      <c r="E21" s="31">
        <v>2000000</v>
      </c>
      <c r="F21" s="6"/>
      <c r="G21" s="7"/>
      <c r="H21" s="8">
        <f>(E21+G21)-F21</f>
        <v>2000000</v>
      </c>
      <c r="I21" s="6"/>
      <c r="J21" s="158">
        <v>166667</v>
      </c>
      <c r="K21" s="9">
        <v>166667</v>
      </c>
      <c r="L21" s="9">
        <v>166667</v>
      </c>
      <c r="M21" s="9">
        <v>200000</v>
      </c>
      <c r="N21" s="9">
        <v>166666</v>
      </c>
      <c r="O21" s="9">
        <v>113983</v>
      </c>
      <c r="P21" s="9">
        <v>50000</v>
      </c>
      <c r="Q21" s="9">
        <v>100000</v>
      </c>
      <c r="R21" s="106"/>
      <c r="S21" s="106"/>
      <c r="T21" s="7"/>
      <c r="U21" s="8">
        <f>SUM(I21:T21)</f>
        <v>1130650</v>
      </c>
      <c r="V21" s="95">
        <f>H21-U21</f>
        <v>869350</v>
      </c>
    </row>
    <row r="22" spans="1:22" ht="27" customHeight="1" thickBot="1" x14ac:dyDescent="0.4">
      <c r="A22" s="20"/>
      <c r="B22" s="1"/>
      <c r="C22" s="2"/>
      <c r="D22" s="2"/>
      <c r="E22" s="21"/>
      <c r="F22" s="22"/>
      <c r="G22" s="23"/>
      <c r="H22" s="24"/>
      <c r="I22" s="22"/>
      <c r="J22" s="157"/>
      <c r="K22" s="92"/>
      <c r="L22" s="174" t="s">
        <v>46</v>
      </c>
      <c r="M22" s="92"/>
      <c r="N22" s="92"/>
      <c r="O22" s="92"/>
      <c r="P22" s="92"/>
      <c r="Q22" s="92"/>
      <c r="R22" s="107"/>
      <c r="S22" s="107"/>
      <c r="T22" s="23"/>
      <c r="U22" s="24"/>
      <c r="V22" s="93"/>
    </row>
    <row r="23" spans="1:22" ht="41.25" thickBot="1" x14ac:dyDescent="0.4">
      <c r="A23" s="99" t="s">
        <v>47</v>
      </c>
      <c r="B23" s="18"/>
      <c r="C23" s="19"/>
      <c r="D23" s="19"/>
      <c r="E23" s="100">
        <f>SUM(E24)</f>
        <v>2400000</v>
      </c>
      <c r="F23" s="101">
        <f t="shared" ref="F23:V23" si="6">SUM(F24)</f>
        <v>0</v>
      </c>
      <c r="G23" s="102">
        <f t="shared" si="6"/>
        <v>0</v>
      </c>
      <c r="H23" s="103">
        <f t="shared" si="6"/>
        <v>2400000</v>
      </c>
      <c r="I23" s="101">
        <f t="shared" si="6"/>
        <v>0</v>
      </c>
      <c r="J23" s="160">
        <f t="shared" si="6"/>
        <v>300000</v>
      </c>
      <c r="K23" s="104">
        <f t="shared" si="6"/>
        <v>200000</v>
      </c>
      <c r="L23" s="104">
        <f t="shared" si="6"/>
        <v>200000</v>
      </c>
      <c r="M23" s="104">
        <f>SUM(M24)+200000</f>
        <v>200000</v>
      </c>
      <c r="N23" s="104">
        <f t="shared" si="6"/>
        <v>200000</v>
      </c>
      <c r="O23" s="104">
        <f t="shared" si="6"/>
        <v>200000</v>
      </c>
      <c r="P23" s="104">
        <f t="shared" si="6"/>
        <v>50000</v>
      </c>
      <c r="Q23" s="104">
        <f t="shared" si="6"/>
        <v>100000</v>
      </c>
      <c r="R23" s="104">
        <f t="shared" si="6"/>
        <v>0</v>
      </c>
      <c r="S23" s="104">
        <f t="shared" si="6"/>
        <v>0</v>
      </c>
      <c r="T23" s="102">
        <f t="shared" si="6"/>
        <v>0</v>
      </c>
      <c r="U23" s="103">
        <f t="shared" si="6"/>
        <v>1250000</v>
      </c>
      <c r="V23" s="105">
        <f t="shared" si="6"/>
        <v>1150000</v>
      </c>
    </row>
    <row r="24" spans="1:22" ht="18.75" customHeight="1" x14ac:dyDescent="0.35">
      <c r="A24" s="3" t="s">
        <v>48</v>
      </c>
      <c r="B24" s="4">
        <v>11</v>
      </c>
      <c r="C24" s="5">
        <v>473</v>
      </c>
      <c r="D24" s="5" t="s">
        <v>31</v>
      </c>
      <c r="E24" s="31">
        <v>2400000</v>
      </c>
      <c r="F24" s="6"/>
      <c r="G24" s="7"/>
      <c r="H24" s="8">
        <f>(E24+G24)-F24</f>
        <v>2400000</v>
      </c>
      <c r="I24" s="6"/>
      <c r="J24" s="158">
        <v>300000</v>
      </c>
      <c r="K24" s="9">
        <v>200000</v>
      </c>
      <c r="L24" s="9">
        <v>200000</v>
      </c>
      <c r="M24" s="94" t="s">
        <v>49</v>
      </c>
      <c r="N24" s="9">
        <v>200000</v>
      </c>
      <c r="O24" s="9">
        <v>200000</v>
      </c>
      <c r="P24" s="9">
        <v>50000</v>
      </c>
      <c r="Q24" s="9">
        <v>100000</v>
      </c>
      <c r="R24" s="106"/>
      <c r="S24" s="106"/>
      <c r="T24" s="7"/>
      <c r="U24" s="8">
        <f>SUM(I24:T24)</f>
        <v>1250000</v>
      </c>
      <c r="V24" s="95">
        <f>H24-U24</f>
        <v>1150000</v>
      </c>
    </row>
    <row r="25" spans="1:22" ht="14.25" thickBot="1" x14ac:dyDescent="0.4">
      <c r="A25" s="61"/>
      <c r="B25" s="25"/>
      <c r="C25" s="26"/>
      <c r="D25" s="26"/>
      <c r="E25" s="27"/>
      <c r="F25" s="28"/>
      <c r="G25" s="29"/>
      <c r="H25" s="30"/>
      <c r="I25" s="28"/>
      <c r="J25" s="161"/>
      <c r="K25" s="108"/>
      <c r="L25" s="108"/>
      <c r="M25" s="108"/>
      <c r="N25" s="108"/>
      <c r="O25" s="108"/>
      <c r="P25" s="108"/>
      <c r="Q25" s="108"/>
      <c r="R25" s="109"/>
      <c r="S25" s="108"/>
      <c r="T25" s="29"/>
      <c r="U25" s="30"/>
      <c r="V25" s="110"/>
    </row>
    <row r="26" spans="1:22" ht="42" thickTop="1" thickBot="1" x14ac:dyDescent="0.4">
      <c r="A26" s="91" t="s">
        <v>50</v>
      </c>
      <c r="B26" s="1"/>
      <c r="C26" s="1"/>
      <c r="D26" s="1"/>
      <c r="E26" s="21">
        <f>SUM(E27+E29)</f>
        <v>3000000</v>
      </c>
      <c r="F26" s="22">
        <f t="shared" ref="F26:V26" si="7">SUM(F27+F29)</f>
        <v>0</v>
      </c>
      <c r="G26" s="23">
        <f t="shared" si="7"/>
        <v>0</v>
      </c>
      <c r="H26" s="24">
        <f t="shared" si="7"/>
        <v>3000000</v>
      </c>
      <c r="I26" s="22">
        <f t="shared" si="7"/>
        <v>0</v>
      </c>
      <c r="J26" s="157">
        <f t="shared" si="7"/>
        <v>0</v>
      </c>
      <c r="K26" s="92">
        <f t="shared" si="7"/>
        <v>0</v>
      </c>
      <c r="L26" s="92">
        <f>SUM(L27:L30)+500000</f>
        <v>750000</v>
      </c>
      <c r="M26" s="92">
        <f>SUM(M27:M30)+500000</f>
        <v>750000</v>
      </c>
      <c r="N26" s="92">
        <f t="shared" si="7"/>
        <v>1000000</v>
      </c>
      <c r="O26" s="92">
        <f t="shared" si="7"/>
        <v>500000</v>
      </c>
      <c r="P26" s="92">
        <f t="shared" si="7"/>
        <v>0</v>
      </c>
      <c r="Q26" s="92">
        <f t="shared" si="7"/>
        <v>0</v>
      </c>
      <c r="R26" s="92">
        <f t="shared" si="7"/>
        <v>0</v>
      </c>
      <c r="S26" s="92">
        <f t="shared" si="7"/>
        <v>0</v>
      </c>
      <c r="T26" s="23">
        <f t="shared" si="7"/>
        <v>0</v>
      </c>
      <c r="U26" s="24">
        <f t="shared" si="7"/>
        <v>2000000</v>
      </c>
      <c r="V26" s="93">
        <f t="shared" si="7"/>
        <v>1000000</v>
      </c>
    </row>
    <row r="27" spans="1:22" ht="27" x14ac:dyDescent="0.35">
      <c r="A27" s="3" t="s">
        <v>51</v>
      </c>
      <c r="B27" s="4">
        <v>21</v>
      </c>
      <c r="C27" s="5">
        <v>431</v>
      </c>
      <c r="D27" s="5" t="s">
        <v>31</v>
      </c>
      <c r="E27" s="31">
        <v>3000000</v>
      </c>
      <c r="F27" s="6"/>
      <c r="G27" s="7"/>
      <c r="H27" s="8">
        <f>(E27+G27)-F27</f>
        <v>3000000</v>
      </c>
      <c r="I27" s="6"/>
      <c r="J27" s="158"/>
      <c r="K27" s="9"/>
      <c r="L27" s="9">
        <v>250000</v>
      </c>
      <c r="M27" s="94">
        <v>250000</v>
      </c>
      <c r="N27" s="9">
        <v>1000000</v>
      </c>
      <c r="O27" s="9">
        <v>500000</v>
      </c>
      <c r="P27" s="9"/>
      <c r="Q27" s="9"/>
      <c r="R27" s="9"/>
      <c r="S27" s="9"/>
      <c r="T27" s="7"/>
      <c r="U27" s="8">
        <f>SUM(I27:T27)</f>
        <v>2000000</v>
      </c>
      <c r="V27" s="95">
        <f>H27-U27</f>
        <v>1000000</v>
      </c>
    </row>
    <row r="28" spans="1:22" ht="24" customHeight="1" x14ac:dyDescent="0.35">
      <c r="A28" s="64"/>
      <c r="B28" s="32"/>
      <c r="C28" s="33"/>
      <c r="D28" s="33"/>
      <c r="E28" s="34"/>
      <c r="F28" s="35"/>
      <c r="G28" s="36"/>
      <c r="H28" s="37"/>
      <c r="I28" s="35"/>
      <c r="J28" s="162"/>
      <c r="K28" s="111"/>
      <c r="L28" s="111"/>
      <c r="M28" s="112" t="s">
        <v>46</v>
      </c>
      <c r="N28" s="111"/>
      <c r="O28" s="111"/>
      <c r="P28" s="111"/>
      <c r="Q28" s="111"/>
      <c r="R28" s="111"/>
      <c r="S28" s="111"/>
      <c r="T28" s="36"/>
      <c r="U28" s="37"/>
      <c r="V28" s="113"/>
    </row>
    <row r="29" spans="1:22" ht="36" customHeight="1" x14ac:dyDescent="0.35">
      <c r="A29" s="64"/>
      <c r="B29" s="38"/>
      <c r="C29" s="39"/>
      <c r="D29" s="39"/>
      <c r="E29" s="40"/>
      <c r="F29" s="41"/>
      <c r="G29" s="42"/>
      <c r="H29" s="43">
        <f>(E29+G29)-F29</f>
        <v>0</v>
      </c>
      <c r="I29" s="41"/>
      <c r="J29" s="163"/>
      <c r="K29" s="114"/>
      <c r="L29" s="173" t="s">
        <v>52</v>
      </c>
      <c r="M29" s="116"/>
      <c r="N29" s="114"/>
      <c r="O29" s="114"/>
      <c r="P29" s="114"/>
      <c r="Q29" s="114"/>
      <c r="R29" s="114"/>
      <c r="S29" s="114"/>
      <c r="T29" s="42"/>
      <c r="U29" s="117"/>
      <c r="V29" s="118">
        <f>H29-U29</f>
        <v>0</v>
      </c>
    </row>
    <row r="30" spans="1:22" ht="14.25" thickBot="1" x14ac:dyDescent="0.4">
      <c r="A30" s="65"/>
      <c r="B30" s="11"/>
      <c r="C30" s="12"/>
      <c r="D30" s="12"/>
      <c r="E30" s="17"/>
      <c r="F30" s="13"/>
      <c r="G30" s="14"/>
      <c r="H30" s="15"/>
      <c r="I30" s="119"/>
      <c r="J30" s="159"/>
      <c r="K30" s="16"/>
      <c r="L30" s="16"/>
      <c r="M30" s="16"/>
      <c r="N30" s="16"/>
      <c r="O30" s="16"/>
      <c r="P30" s="16"/>
      <c r="Q30" s="16"/>
      <c r="R30" s="16"/>
      <c r="S30" s="16"/>
      <c r="T30" s="14"/>
      <c r="U30" s="15"/>
      <c r="V30" s="98"/>
    </row>
    <row r="31" spans="1:22" ht="30.75" customHeight="1" thickBot="1" x14ac:dyDescent="0.4">
      <c r="A31" s="99" t="s">
        <v>53</v>
      </c>
      <c r="B31" s="18"/>
      <c r="C31" s="18"/>
      <c r="D31" s="19"/>
      <c r="E31" s="100">
        <f>SUM(E32)</f>
        <v>3589167</v>
      </c>
      <c r="F31" s="101">
        <f t="shared" ref="F31:V31" si="8">SUM(F32)</f>
        <v>0</v>
      </c>
      <c r="G31" s="102">
        <f t="shared" si="8"/>
        <v>0</v>
      </c>
      <c r="H31" s="103">
        <f t="shared" si="8"/>
        <v>3589167</v>
      </c>
      <c r="I31" s="101">
        <f t="shared" si="8"/>
        <v>0</v>
      </c>
      <c r="J31" s="160">
        <f>445182.06+534869.12+360000</f>
        <v>1340051.18</v>
      </c>
      <c r="K31" s="104">
        <f t="shared" si="8"/>
        <v>0</v>
      </c>
      <c r="L31" s="104">
        <f t="shared" si="8"/>
        <v>0</v>
      </c>
      <c r="M31" s="104"/>
      <c r="N31" s="104">
        <f t="shared" si="8"/>
        <v>0</v>
      </c>
      <c r="O31" s="104">
        <f t="shared" si="8"/>
        <v>0</v>
      </c>
      <c r="P31" s="104">
        <f t="shared" si="8"/>
        <v>0</v>
      </c>
      <c r="Q31" s="104">
        <f t="shared" si="8"/>
        <v>0</v>
      </c>
      <c r="R31" s="104">
        <f t="shared" si="8"/>
        <v>0</v>
      </c>
      <c r="S31" s="104">
        <f t="shared" si="8"/>
        <v>0</v>
      </c>
      <c r="T31" s="102">
        <f t="shared" si="8"/>
        <v>0</v>
      </c>
      <c r="U31" s="103">
        <f t="shared" si="8"/>
        <v>1340051.18</v>
      </c>
      <c r="V31" s="105">
        <f t="shared" si="8"/>
        <v>2249115.8200000003</v>
      </c>
    </row>
    <row r="32" spans="1:22" ht="72" customHeight="1" x14ac:dyDescent="0.35">
      <c r="A32" s="3" t="s">
        <v>81</v>
      </c>
      <c r="B32" s="4">
        <v>21</v>
      </c>
      <c r="C32" s="5">
        <v>472</v>
      </c>
      <c r="D32" s="5" t="s">
        <v>31</v>
      </c>
      <c r="E32" s="31">
        <v>3589167</v>
      </c>
      <c r="F32" s="6"/>
      <c r="G32" s="7"/>
      <c r="H32" s="8">
        <f>(E32+G32)-F32</f>
        <v>3589167</v>
      </c>
      <c r="I32" s="6"/>
      <c r="J32" s="170" t="s">
        <v>54</v>
      </c>
      <c r="K32" s="9"/>
      <c r="L32" s="9"/>
      <c r="M32" s="9"/>
      <c r="N32" s="9"/>
      <c r="O32" s="9"/>
      <c r="P32" s="9"/>
      <c r="Q32" s="9"/>
      <c r="R32" s="9"/>
      <c r="S32" s="9"/>
      <c r="T32" s="7"/>
      <c r="U32" s="8">
        <f>445182.06+534869.12+360000</f>
        <v>1340051.18</v>
      </c>
      <c r="V32" s="95">
        <f>H32-U32</f>
        <v>2249115.8200000003</v>
      </c>
    </row>
    <row r="33" spans="1:22" ht="45.75" x14ac:dyDescent="0.35">
      <c r="A33" s="10"/>
      <c r="B33" s="11"/>
      <c r="C33" s="12"/>
      <c r="D33" s="12"/>
      <c r="E33" s="17"/>
      <c r="F33" s="13"/>
      <c r="G33" s="14" t="s">
        <v>32</v>
      </c>
      <c r="H33" s="15"/>
      <c r="I33" s="13" t="s">
        <v>55</v>
      </c>
      <c r="J33" s="171" t="s">
        <v>56</v>
      </c>
      <c r="K33" s="16"/>
      <c r="L33" s="16"/>
      <c r="M33" s="16"/>
      <c r="N33" s="16"/>
      <c r="O33" s="16"/>
      <c r="P33" s="16"/>
      <c r="Q33" s="16"/>
      <c r="R33" s="16"/>
      <c r="S33" s="16"/>
      <c r="T33" s="14"/>
      <c r="U33" s="15"/>
      <c r="V33" s="98"/>
    </row>
    <row r="34" spans="1:22" ht="35.25" thickBot="1" x14ac:dyDescent="0.4">
      <c r="A34" s="10"/>
      <c r="B34" s="11"/>
      <c r="C34" s="12"/>
      <c r="D34" s="12"/>
      <c r="E34" s="120"/>
      <c r="F34" s="121"/>
      <c r="G34" s="122"/>
      <c r="H34" s="123"/>
      <c r="I34" s="124"/>
      <c r="J34" s="172" t="s">
        <v>57</v>
      </c>
      <c r="K34" s="125"/>
      <c r="L34" s="125"/>
      <c r="M34" s="125"/>
      <c r="N34" s="125"/>
      <c r="O34" s="125"/>
      <c r="P34" s="125"/>
      <c r="Q34" s="125"/>
      <c r="R34" s="125"/>
      <c r="S34" s="125"/>
      <c r="T34" s="121"/>
      <c r="U34" s="123"/>
      <c r="V34" s="126"/>
    </row>
    <row r="35" spans="1:22" ht="30" customHeight="1" thickBot="1" x14ac:dyDescent="0.4">
      <c r="A35" s="99" t="s">
        <v>58</v>
      </c>
      <c r="B35" s="18"/>
      <c r="C35" s="18"/>
      <c r="D35" s="19"/>
      <c r="E35" s="100">
        <f>SUM(E36:E39)</f>
        <v>5249353</v>
      </c>
      <c r="F35" s="100">
        <f t="shared" ref="F35:V35" si="9">SUM(F36:F39)</f>
        <v>0</v>
      </c>
      <c r="G35" s="100">
        <f t="shared" si="9"/>
        <v>11684075</v>
      </c>
      <c r="H35" s="100">
        <f t="shared" si="9"/>
        <v>16933428</v>
      </c>
      <c r="I35" s="100">
        <f t="shared" si="9"/>
        <v>0</v>
      </c>
      <c r="J35" s="164">
        <f t="shared" si="9"/>
        <v>1145104.5</v>
      </c>
      <c r="K35" s="100">
        <f t="shared" si="9"/>
        <v>0</v>
      </c>
      <c r="L35" s="100">
        <f t="shared" si="9"/>
        <v>0</v>
      </c>
      <c r="M35" s="100">
        <f>SUM(M36:M39)+11509771.77</f>
        <v>11509771.77</v>
      </c>
      <c r="N35" s="100">
        <f t="shared" si="9"/>
        <v>0</v>
      </c>
      <c r="O35" s="100">
        <f t="shared" si="9"/>
        <v>0</v>
      </c>
      <c r="P35" s="100">
        <f t="shared" si="9"/>
        <v>0</v>
      </c>
      <c r="Q35" s="100">
        <f t="shared" si="9"/>
        <v>0</v>
      </c>
      <c r="R35" s="100">
        <f t="shared" si="9"/>
        <v>0</v>
      </c>
      <c r="S35" s="100">
        <f t="shared" si="9"/>
        <v>0</v>
      </c>
      <c r="T35" s="100">
        <f t="shared" si="9"/>
        <v>0</v>
      </c>
      <c r="U35" s="100">
        <f>SUM(U36:U39)+11509771.77</f>
        <v>12654876.27</v>
      </c>
      <c r="V35" s="100">
        <f t="shared" si="9"/>
        <v>15788323.5</v>
      </c>
    </row>
    <row r="36" spans="1:22" ht="27" customHeight="1" x14ac:dyDescent="0.35">
      <c r="A36" s="3" t="s">
        <v>59</v>
      </c>
      <c r="B36" s="4">
        <v>11</v>
      </c>
      <c r="C36" s="5">
        <v>472</v>
      </c>
      <c r="D36" s="5" t="s">
        <v>31</v>
      </c>
      <c r="E36" s="31">
        <v>3842360</v>
      </c>
      <c r="F36" s="6"/>
      <c r="G36" s="7"/>
      <c r="H36" s="8">
        <f>(E36+G36)-F36</f>
        <v>3842360</v>
      </c>
      <c r="I36" s="6"/>
      <c r="J36" s="158"/>
      <c r="K36" s="9"/>
      <c r="L36" s="9"/>
      <c r="M36" s="9"/>
      <c r="N36" s="9"/>
      <c r="O36" s="9"/>
      <c r="P36" s="9"/>
      <c r="Q36" s="9"/>
      <c r="R36" s="9"/>
      <c r="S36" s="9"/>
      <c r="T36" s="7"/>
      <c r="U36" s="8">
        <f>SUM(I36:T36)</f>
        <v>0</v>
      </c>
      <c r="V36" s="95">
        <f>H36-U36</f>
        <v>3842360</v>
      </c>
    </row>
    <row r="37" spans="1:22" ht="9" customHeight="1" x14ac:dyDescent="0.35">
      <c r="A37" s="10"/>
      <c r="B37" s="32"/>
      <c r="C37" s="33"/>
      <c r="D37" s="33"/>
      <c r="E37" s="34"/>
      <c r="F37" s="35"/>
      <c r="G37" s="36"/>
      <c r="H37" s="37"/>
      <c r="I37" s="35"/>
      <c r="J37" s="162"/>
      <c r="K37" s="111"/>
      <c r="L37" s="111"/>
      <c r="M37" s="111"/>
      <c r="N37" s="111"/>
      <c r="O37" s="111"/>
      <c r="P37" s="111"/>
      <c r="Q37" s="111"/>
      <c r="R37" s="111"/>
      <c r="S37" s="111"/>
      <c r="T37" s="36"/>
      <c r="U37" s="37"/>
      <c r="V37" s="113"/>
    </row>
    <row r="38" spans="1:22" ht="99" customHeight="1" x14ac:dyDescent="0.35">
      <c r="A38" s="10"/>
      <c r="B38" s="38">
        <v>21</v>
      </c>
      <c r="C38" s="39">
        <v>472</v>
      </c>
      <c r="D38" s="39" t="s">
        <v>31</v>
      </c>
      <c r="E38" s="40">
        <v>1406993</v>
      </c>
      <c r="F38" s="41"/>
      <c r="G38" s="42">
        <v>11684075</v>
      </c>
      <c r="H38" s="43">
        <f>(E38+G38)-F38</f>
        <v>13091068</v>
      </c>
      <c r="I38" s="41"/>
      <c r="J38" s="115">
        <v>1145104.5</v>
      </c>
      <c r="K38" s="114"/>
      <c r="L38" s="114"/>
      <c r="M38" s="115" t="s">
        <v>84</v>
      </c>
      <c r="N38" s="114"/>
      <c r="O38" s="114"/>
      <c r="P38" s="114"/>
      <c r="Q38" s="114"/>
      <c r="R38" s="114"/>
      <c r="S38" s="114"/>
      <c r="T38" s="42"/>
      <c r="U38" s="117">
        <v>1145104.5</v>
      </c>
      <c r="V38" s="118">
        <f>H38-U38</f>
        <v>11945963.5</v>
      </c>
    </row>
    <row r="39" spans="1:22" ht="26.25" customHeight="1" thickBot="1" x14ac:dyDescent="0.4">
      <c r="A39" s="10"/>
      <c r="B39" s="11"/>
      <c r="C39" s="12"/>
      <c r="D39" s="12"/>
      <c r="E39" s="17"/>
      <c r="F39" s="13"/>
      <c r="G39" s="14"/>
      <c r="H39" s="15"/>
      <c r="I39" s="13"/>
      <c r="J39" s="159"/>
      <c r="K39" s="16"/>
      <c r="L39" s="16"/>
      <c r="M39" s="16"/>
      <c r="N39" s="16"/>
      <c r="O39" s="16"/>
      <c r="P39" s="16"/>
      <c r="Q39" s="16"/>
      <c r="R39" s="16"/>
      <c r="S39" s="16"/>
      <c r="T39" s="14"/>
      <c r="U39" s="15"/>
      <c r="V39" s="98"/>
    </row>
    <row r="40" spans="1:22" ht="27.75" thickBot="1" x14ac:dyDescent="0.4">
      <c r="A40" s="99" t="s">
        <v>60</v>
      </c>
      <c r="B40" s="18"/>
      <c r="C40" s="18"/>
      <c r="D40" s="19"/>
      <c r="E40" s="100">
        <f>SUM(E41)</f>
        <v>0</v>
      </c>
      <c r="F40" s="101">
        <f t="shared" ref="F40:V40" si="10">SUM(F41)</f>
        <v>0</v>
      </c>
      <c r="G40" s="102">
        <f t="shared" si="10"/>
        <v>392262.18</v>
      </c>
      <c r="H40" s="103">
        <f t="shared" si="10"/>
        <v>392262.18</v>
      </c>
      <c r="I40" s="101">
        <f t="shared" si="10"/>
        <v>0</v>
      </c>
      <c r="J40" s="160">
        <f t="shared" si="10"/>
        <v>0</v>
      </c>
      <c r="K40" s="104">
        <v>343420.2</v>
      </c>
      <c r="L40" s="104">
        <f t="shared" si="10"/>
        <v>0</v>
      </c>
      <c r="M40" s="104">
        <f t="shared" si="10"/>
        <v>0</v>
      </c>
      <c r="N40" s="104">
        <f t="shared" si="10"/>
        <v>0</v>
      </c>
      <c r="O40" s="104">
        <f t="shared" si="10"/>
        <v>0</v>
      </c>
      <c r="P40" s="104">
        <f t="shared" si="10"/>
        <v>0</v>
      </c>
      <c r="Q40" s="104">
        <f t="shared" si="10"/>
        <v>0</v>
      </c>
      <c r="R40" s="104">
        <f t="shared" si="10"/>
        <v>0</v>
      </c>
      <c r="S40" s="104">
        <f t="shared" si="10"/>
        <v>0</v>
      </c>
      <c r="T40" s="102">
        <f t="shared" si="10"/>
        <v>0</v>
      </c>
      <c r="U40" s="103">
        <f t="shared" si="10"/>
        <v>343420.2</v>
      </c>
      <c r="V40" s="105">
        <f t="shared" si="10"/>
        <v>48841.979999999981</v>
      </c>
    </row>
    <row r="41" spans="1:22" ht="40.5" x14ac:dyDescent="0.35">
      <c r="A41" s="3" t="s">
        <v>61</v>
      </c>
      <c r="B41" s="4">
        <v>11</v>
      </c>
      <c r="C41" s="5">
        <v>472</v>
      </c>
      <c r="D41" s="5" t="s">
        <v>31</v>
      </c>
      <c r="E41" s="31">
        <v>0</v>
      </c>
      <c r="F41" s="6"/>
      <c r="G41" s="7">
        <f>771200-F44</f>
        <v>392262.18</v>
      </c>
      <c r="H41" s="8">
        <f>+G41</f>
        <v>392262.18</v>
      </c>
      <c r="I41" s="6"/>
      <c r="J41" s="158"/>
      <c r="K41" s="127" t="s">
        <v>62</v>
      </c>
      <c r="L41" s="9"/>
      <c r="M41" s="9"/>
      <c r="N41" s="9"/>
      <c r="O41" s="9"/>
      <c r="P41" s="9"/>
      <c r="Q41" s="9"/>
      <c r="R41" s="9"/>
      <c r="S41" s="9"/>
      <c r="T41" s="7"/>
      <c r="U41" s="8">
        <v>343420.2</v>
      </c>
      <c r="V41" s="95">
        <f>H41-U41</f>
        <v>48841.979999999981</v>
      </c>
    </row>
    <row r="42" spans="1:22" ht="14.25" thickBot="1" x14ac:dyDescent="0.4">
      <c r="A42" s="10"/>
      <c r="B42" s="11"/>
      <c r="C42" s="12"/>
      <c r="D42" s="12"/>
      <c r="E42" s="17"/>
      <c r="F42" s="13"/>
      <c r="G42" s="14"/>
      <c r="H42" s="15"/>
      <c r="I42" s="13" t="s">
        <v>55</v>
      </c>
      <c r="J42" s="159"/>
      <c r="K42" s="16"/>
      <c r="L42" s="16"/>
      <c r="M42" s="16"/>
      <c r="N42" s="16"/>
      <c r="O42" s="16"/>
      <c r="P42" s="16"/>
      <c r="Q42" s="16"/>
      <c r="R42" s="16"/>
      <c r="S42" s="16"/>
      <c r="T42" s="14"/>
      <c r="U42" s="15"/>
      <c r="V42" s="98"/>
    </row>
    <row r="43" spans="1:22" ht="27.75" thickBot="1" x14ac:dyDescent="0.4">
      <c r="A43" s="99" t="s">
        <v>63</v>
      </c>
      <c r="B43" s="18"/>
      <c r="C43" s="18"/>
      <c r="D43" s="19"/>
      <c r="E43" s="100">
        <f>SUM(E44)</f>
        <v>771200</v>
      </c>
      <c r="F43" s="101">
        <f t="shared" ref="F43:V43" si="11">SUM(F44)</f>
        <v>378937.82</v>
      </c>
      <c r="G43" s="102">
        <f t="shared" si="11"/>
        <v>0</v>
      </c>
      <c r="H43" s="103">
        <f t="shared" si="11"/>
        <v>392262.18</v>
      </c>
      <c r="I43" s="101">
        <f t="shared" si="11"/>
        <v>0</v>
      </c>
      <c r="J43" s="160">
        <f t="shared" si="11"/>
        <v>0</v>
      </c>
      <c r="K43" s="104">
        <v>392262.18</v>
      </c>
      <c r="L43" s="104">
        <f t="shared" si="11"/>
        <v>0</v>
      </c>
      <c r="M43" s="104">
        <f t="shared" si="11"/>
        <v>0</v>
      </c>
      <c r="N43" s="104">
        <f t="shared" si="11"/>
        <v>0</v>
      </c>
      <c r="O43" s="104">
        <f t="shared" si="11"/>
        <v>0</v>
      </c>
      <c r="P43" s="104">
        <f t="shared" si="11"/>
        <v>0</v>
      </c>
      <c r="Q43" s="104">
        <f t="shared" si="11"/>
        <v>0</v>
      </c>
      <c r="R43" s="104">
        <f t="shared" si="11"/>
        <v>0</v>
      </c>
      <c r="S43" s="104">
        <f t="shared" si="11"/>
        <v>0</v>
      </c>
      <c r="T43" s="102">
        <f t="shared" si="11"/>
        <v>0</v>
      </c>
      <c r="U43" s="103">
        <f t="shared" si="11"/>
        <v>392262.18</v>
      </c>
      <c r="V43" s="105">
        <f t="shared" si="11"/>
        <v>0</v>
      </c>
    </row>
    <row r="44" spans="1:22" ht="40.5" x14ac:dyDescent="0.35">
      <c r="A44" s="3" t="s">
        <v>61</v>
      </c>
      <c r="B44" s="4">
        <v>11</v>
      </c>
      <c r="C44" s="5">
        <v>472</v>
      </c>
      <c r="D44" s="5" t="s">
        <v>31</v>
      </c>
      <c r="E44" s="31">
        <v>771200</v>
      </c>
      <c r="F44" s="6">
        <v>378937.82</v>
      </c>
      <c r="G44" s="7"/>
      <c r="H44" s="8">
        <f>(E44+G44)-F44</f>
        <v>392262.18</v>
      </c>
      <c r="I44" s="6"/>
      <c r="J44" s="158"/>
      <c r="K44" s="106" t="s">
        <v>64</v>
      </c>
      <c r="L44" s="9"/>
      <c r="M44" s="9"/>
      <c r="N44" s="9"/>
      <c r="O44" s="9"/>
      <c r="P44" s="9"/>
      <c r="Q44" s="9"/>
      <c r="R44" s="9"/>
      <c r="S44" s="9"/>
      <c r="T44" s="7"/>
      <c r="U44" s="8">
        <v>392262.18</v>
      </c>
      <c r="V44" s="95">
        <f>H44-U44</f>
        <v>0</v>
      </c>
    </row>
    <row r="45" spans="1:22" ht="14.25" thickBot="1" x14ac:dyDescent="0.4">
      <c r="A45" s="10"/>
      <c r="B45" s="11"/>
      <c r="C45" s="12"/>
      <c r="D45" s="12"/>
      <c r="E45" s="17"/>
      <c r="F45" s="13"/>
      <c r="G45" s="14"/>
      <c r="H45" s="15"/>
      <c r="I45" s="13" t="s">
        <v>55</v>
      </c>
      <c r="J45" s="159"/>
      <c r="K45" s="16"/>
      <c r="L45" s="16"/>
      <c r="M45" s="16"/>
      <c r="N45" s="16"/>
      <c r="O45" s="16"/>
      <c r="P45" s="16"/>
      <c r="Q45" s="16"/>
      <c r="R45" s="16"/>
      <c r="S45" s="16"/>
      <c r="T45" s="14"/>
      <c r="U45" s="15"/>
      <c r="V45" s="98"/>
    </row>
    <row r="46" spans="1:22" ht="27.75" thickBot="1" x14ac:dyDescent="0.4">
      <c r="A46" s="99" t="s">
        <v>65</v>
      </c>
      <c r="B46" s="18"/>
      <c r="C46" s="18"/>
      <c r="D46" s="19"/>
      <c r="E46" s="100">
        <f>SUM(E47)</f>
        <v>2940000</v>
      </c>
      <c r="F46" s="101">
        <f t="shared" ref="F46:V51" si="12">SUM(F47)</f>
        <v>0</v>
      </c>
      <c r="G46" s="102">
        <f t="shared" si="12"/>
        <v>0</v>
      </c>
      <c r="H46" s="103">
        <f t="shared" si="12"/>
        <v>2940000</v>
      </c>
      <c r="I46" s="101">
        <f t="shared" si="12"/>
        <v>0</v>
      </c>
      <c r="J46" s="160">
        <f t="shared" si="12"/>
        <v>0</v>
      </c>
      <c r="K46" s="104">
        <f t="shared" si="12"/>
        <v>0</v>
      </c>
      <c r="L46" s="104">
        <f>SUM(L47)+1018521.74</f>
        <v>2037043.48</v>
      </c>
      <c r="M46" s="104">
        <f>SUM(M47)+768776</f>
        <v>768776</v>
      </c>
      <c r="N46" s="104">
        <f t="shared" si="12"/>
        <v>0</v>
      </c>
      <c r="O46" s="104">
        <f t="shared" si="12"/>
        <v>0</v>
      </c>
      <c r="P46" s="104">
        <f t="shared" si="12"/>
        <v>0</v>
      </c>
      <c r="Q46" s="104">
        <f t="shared" si="12"/>
        <v>0</v>
      </c>
      <c r="R46" s="104">
        <f t="shared" si="12"/>
        <v>0</v>
      </c>
      <c r="S46" s="104">
        <f t="shared" si="12"/>
        <v>0</v>
      </c>
      <c r="T46" s="102">
        <f t="shared" si="12"/>
        <v>0</v>
      </c>
      <c r="U46" s="103">
        <f t="shared" si="12"/>
        <v>1018521.74</v>
      </c>
      <c r="V46" s="105">
        <f t="shared" si="12"/>
        <v>1921478.26</v>
      </c>
    </row>
    <row r="47" spans="1:22" ht="31.5" customHeight="1" thickBot="1" x14ac:dyDescent="0.4">
      <c r="A47" s="3" t="s">
        <v>66</v>
      </c>
      <c r="B47" s="4">
        <v>11</v>
      </c>
      <c r="C47" s="5">
        <v>472</v>
      </c>
      <c r="D47" s="5" t="s">
        <v>31</v>
      </c>
      <c r="E47" s="31">
        <v>2940000</v>
      </c>
      <c r="F47" s="6"/>
      <c r="G47" s="7"/>
      <c r="H47" s="8">
        <f>(E47+G47)-F47</f>
        <v>2940000</v>
      </c>
      <c r="I47" s="6"/>
      <c r="J47" s="158"/>
      <c r="K47" s="9"/>
      <c r="L47" s="9">
        <v>1018521.74</v>
      </c>
      <c r="M47" s="94" t="s">
        <v>67</v>
      </c>
      <c r="N47" s="9"/>
      <c r="O47" s="9"/>
      <c r="P47" s="9"/>
      <c r="Q47" s="9"/>
      <c r="R47" s="9"/>
      <c r="S47" s="9"/>
      <c r="T47" s="7"/>
      <c r="U47" s="8">
        <f>SUM(I47:T47)</f>
        <v>1018521.74</v>
      </c>
      <c r="V47" s="95">
        <f>H47-U47</f>
        <v>1921478.26</v>
      </c>
    </row>
    <row r="48" spans="1:22" ht="31.5" customHeight="1" thickBot="1" x14ac:dyDescent="0.4">
      <c r="A48" s="99" t="s">
        <v>68</v>
      </c>
      <c r="B48" s="18"/>
      <c r="C48" s="18"/>
      <c r="D48" s="19"/>
      <c r="E48" s="100">
        <f t="shared" ref="E48:L48" si="13">SUM(E49)</f>
        <v>15000000</v>
      </c>
      <c r="F48" s="101">
        <f t="shared" si="13"/>
        <v>0</v>
      </c>
      <c r="G48" s="102">
        <f t="shared" si="13"/>
        <v>0</v>
      </c>
      <c r="H48" s="103">
        <f t="shared" si="13"/>
        <v>15000000</v>
      </c>
      <c r="I48" s="101">
        <f t="shared" si="13"/>
        <v>0</v>
      </c>
      <c r="J48" s="160">
        <f t="shared" si="13"/>
        <v>2000000</v>
      </c>
      <c r="K48" s="104">
        <f t="shared" si="13"/>
        <v>1000000</v>
      </c>
      <c r="L48" s="104">
        <f t="shared" si="13"/>
        <v>1250000</v>
      </c>
      <c r="M48" s="104">
        <f>SUM(M49)+1250000+2000000</f>
        <v>3250000</v>
      </c>
      <c r="N48" s="104">
        <f>SUM(N49)+1000000</f>
        <v>1000000</v>
      </c>
      <c r="O48" s="104">
        <f t="shared" ref="O48:V48" si="14">SUM(O49)</f>
        <v>1250000</v>
      </c>
      <c r="P48" s="104">
        <f t="shared" si="14"/>
        <v>1000000</v>
      </c>
      <c r="Q48" s="104">
        <f t="shared" si="14"/>
        <v>1000000</v>
      </c>
      <c r="R48" s="104">
        <f t="shared" si="14"/>
        <v>0</v>
      </c>
      <c r="S48" s="104">
        <f t="shared" si="14"/>
        <v>0</v>
      </c>
      <c r="T48" s="102">
        <f t="shared" si="14"/>
        <v>0</v>
      </c>
      <c r="U48" s="103">
        <f t="shared" si="14"/>
        <v>7500000</v>
      </c>
      <c r="V48" s="105">
        <f t="shared" si="14"/>
        <v>7500000</v>
      </c>
    </row>
    <row r="49" spans="1:22" ht="27" customHeight="1" thickBot="1" x14ac:dyDescent="0.4">
      <c r="A49" s="3" t="s">
        <v>69</v>
      </c>
      <c r="B49" s="4">
        <v>11</v>
      </c>
      <c r="C49" s="5">
        <v>435</v>
      </c>
      <c r="D49" s="5" t="s">
        <v>31</v>
      </c>
      <c r="E49" s="31">
        <v>15000000</v>
      </c>
      <c r="F49" s="6"/>
      <c r="G49" s="7"/>
      <c r="H49" s="8">
        <f>(E49+G49)-F49</f>
        <v>15000000</v>
      </c>
      <c r="I49" s="6"/>
      <c r="J49" s="158">
        <v>2000000</v>
      </c>
      <c r="K49" s="9">
        <v>1000000</v>
      </c>
      <c r="L49" s="9">
        <v>1250000</v>
      </c>
      <c r="M49" s="94" t="s">
        <v>70</v>
      </c>
      <c r="N49" s="94" t="s">
        <v>71</v>
      </c>
      <c r="O49" s="9">
        <v>1250000</v>
      </c>
      <c r="P49" s="9">
        <v>1000000</v>
      </c>
      <c r="Q49" s="9">
        <v>1000000</v>
      </c>
      <c r="R49" s="9"/>
      <c r="S49" s="9"/>
      <c r="T49" s="7"/>
      <c r="U49" s="8">
        <f>SUM(I49:T49)</f>
        <v>7500000</v>
      </c>
      <c r="V49" s="95">
        <f>H49-U49</f>
        <v>7500000</v>
      </c>
    </row>
    <row r="50" spans="1:22" ht="27" customHeight="1" thickBot="1" x14ac:dyDescent="0.4">
      <c r="A50" s="44"/>
      <c r="B50" s="45"/>
      <c r="C50" s="46"/>
      <c r="D50" s="46"/>
      <c r="E50" s="63"/>
      <c r="F50" s="47"/>
      <c r="G50" s="48"/>
      <c r="H50" s="49"/>
      <c r="I50" s="47"/>
      <c r="J50" s="165"/>
      <c r="K50" s="62"/>
      <c r="L50" s="62"/>
      <c r="M50" s="128" t="s">
        <v>72</v>
      </c>
      <c r="N50" s="50"/>
      <c r="O50" s="50"/>
      <c r="P50" s="50"/>
      <c r="Q50" s="50"/>
      <c r="R50" s="50"/>
      <c r="S50" s="50"/>
      <c r="T50" s="48"/>
      <c r="U50" s="49"/>
      <c r="V50" s="129"/>
    </row>
    <row r="51" spans="1:22" ht="32.25" customHeight="1" thickBot="1" x14ac:dyDescent="0.4">
      <c r="A51" s="99" t="s">
        <v>82</v>
      </c>
      <c r="B51" s="18"/>
      <c r="C51" s="18"/>
      <c r="D51" s="19"/>
      <c r="E51" s="100">
        <f>SUM(E52)</f>
        <v>37000</v>
      </c>
      <c r="F51" s="101">
        <f t="shared" si="12"/>
        <v>0</v>
      </c>
      <c r="G51" s="102">
        <f t="shared" si="12"/>
        <v>0</v>
      </c>
      <c r="H51" s="103">
        <f t="shared" si="12"/>
        <v>37000</v>
      </c>
      <c r="I51" s="101">
        <f t="shared" si="12"/>
        <v>0</v>
      </c>
      <c r="J51" s="160">
        <f t="shared" si="12"/>
        <v>0</v>
      </c>
      <c r="K51" s="104">
        <f t="shared" si="12"/>
        <v>0</v>
      </c>
      <c r="L51" s="104">
        <f t="shared" si="12"/>
        <v>0</v>
      </c>
      <c r="M51" s="104">
        <f>SUM(M52)+29762.34</f>
        <v>29762.34</v>
      </c>
      <c r="N51" s="104">
        <f t="shared" si="12"/>
        <v>0</v>
      </c>
      <c r="O51" s="104">
        <f t="shared" si="12"/>
        <v>0</v>
      </c>
      <c r="P51" s="104">
        <f t="shared" si="12"/>
        <v>0</v>
      </c>
      <c r="Q51" s="104">
        <f t="shared" si="12"/>
        <v>0</v>
      </c>
      <c r="R51" s="104">
        <f t="shared" si="12"/>
        <v>0</v>
      </c>
      <c r="S51" s="104">
        <f t="shared" si="12"/>
        <v>0</v>
      </c>
      <c r="T51" s="102">
        <f t="shared" si="12"/>
        <v>0</v>
      </c>
      <c r="U51" s="103">
        <f t="shared" si="12"/>
        <v>0</v>
      </c>
      <c r="V51" s="105">
        <f t="shared" si="12"/>
        <v>37000</v>
      </c>
    </row>
    <row r="52" spans="1:22" ht="27" x14ac:dyDescent="0.35">
      <c r="A52" s="3" t="s">
        <v>73</v>
      </c>
      <c r="B52" s="4">
        <v>11</v>
      </c>
      <c r="C52" s="5">
        <v>472</v>
      </c>
      <c r="D52" s="5" t="s">
        <v>31</v>
      </c>
      <c r="E52" s="31">
        <v>37000</v>
      </c>
      <c r="F52" s="6"/>
      <c r="G52" s="7"/>
      <c r="H52" s="8">
        <f>(E52+G52)-F52</f>
        <v>37000</v>
      </c>
      <c r="I52" s="6"/>
      <c r="J52" s="158"/>
      <c r="K52" s="9"/>
      <c r="L52" s="9"/>
      <c r="M52" s="106" t="s">
        <v>32</v>
      </c>
      <c r="N52" s="9"/>
      <c r="O52" s="9"/>
      <c r="P52" s="9"/>
      <c r="Q52" s="9"/>
      <c r="R52" s="9"/>
      <c r="S52" s="9"/>
      <c r="T52" s="7"/>
      <c r="U52" s="8">
        <f>SUM(I52:T52)</f>
        <v>0</v>
      </c>
      <c r="V52" s="95">
        <f>H52-U52</f>
        <v>37000</v>
      </c>
    </row>
    <row r="53" spans="1:22" ht="14.25" thickBot="1" x14ac:dyDescent="0.4">
      <c r="A53" s="10"/>
      <c r="B53" s="11"/>
      <c r="C53" s="12"/>
      <c r="D53" s="12"/>
      <c r="E53" s="17"/>
      <c r="F53" s="13"/>
      <c r="G53" s="14"/>
      <c r="H53" s="15"/>
      <c r="I53" s="13"/>
      <c r="J53" s="159"/>
      <c r="K53" s="16"/>
      <c r="L53" s="16"/>
      <c r="M53" s="97"/>
      <c r="N53" s="16"/>
      <c r="O53" s="16"/>
      <c r="P53" s="16"/>
      <c r="Q53" s="16"/>
      <c r="R53" s="16"/>
      <c r="S53" s="16"/>
      <c r="T53" s="14"/>
      <c r="U53" s="15"/>
      <c r="V53" s="98"/>
    </row>
    <row r="54" spans="1:22" ht="27.75" thickBot="1" x14ac:dyDescent="0.4">
      <c r="A54" s="99" t="s">
        <v>83</v>
      </c>
      <c r="B54" s="18"/>
      <c r="C54" s="18"/>
      <c r="D54" s="19"/>
      <c r="E54" s="100"/>
      <c r="F54" s="101">
        <f>SUM(F57)</f>
        <v>0</v>
      </c>
      <c r="G54" s="102">
        <f>SUM(G57)</f>
        <v>0</v>
      </c>
      <c r="H54" s="103"/>
      <c r="I54" s="101">
        <f>SUM(I57)</f>
        <v>0</v>
      </c>
      <c r="J54" s="160">
        <f>SUM(J57)</f>
        <v>0</v>
      </c>
      <c r="K54" s="104"/>
      <c r="L54" s="104"/>
      <c r="M54" s="104">
        <v>20597.57</v>
      </c>
      <c r="N54" s="104">
        <f t="shared" ref="N54:T54" si="15">SUM(N57)</f>
        <v>250000</v>
      </c>
      <c r="O54" s="104">
        <f t="shared" si="15"/>
        <v>250000</v>
      </c>
      <c r="P54" s="104">
        <f t="shared" si="15"/>
        <v>150000</v>
      </c>
      <c r="Q54" s="104">
        <f t="shared" si="15"/>
        <v>250000</v>
      </c>
      <c r="R54" s="104">
        <f t="shared" si="15"/>
        <v>0</v>
      </c>
      <c r="S54" s="104">
        <f t="shared" si="15"/>
        <v>0</v>
      </c>
      <c r="T54" s="102">
        <f t="shared" si="15"/>
        <v>0</v>
      </c>
      <c r="U54" s="102">
        <f>SUM(U55)</f>
        <v>20597.57</v>
      </c>
      <c r="V54" s="102">
        <f>SUM(V55)</f>
        <v>9402.43</v>
      </c>
    </row>
    <row r="55" spans="1:22" ht="81" x14ac:dyDescent="0.35">
      <c r="A55" s="3" t="s">
        <v>74</v>
      </c>
      <c r="B55" s="4">
        <v>11</v>
      </c>
      <c r="C55" s="5">
        <v>472</v>
      </c>
      <c r="D55" s="5" t="s">
        <v>31</v>
      </c>
      <c r="E55" s="130"/>
      <c r="F55" s="131"/>
      <c r="G55" s="132">
        <v>30000</v>
      </c>
      <c r="H55" s="133">
        <f>+G55</f>
        <v>30000</v>
      </c>
      <c r="I55" s="134"/>
      <c r="J55" s="166"/>
      <c r="K55" s="135"/>
      <c r="L55" s="135"/>
      <c r="M55" s="136" t="s">
        <v>75</v>
      </c>
      <c r="N55" s="135"/>
      <c r="O55" s="135"/>
      <c r="P55" s="135"/>
      <c r="Q55" s="135"/>
      <c r="R55" s="135"/>
      <c r="S55" s="135"/>
      <c r="T55" s="132"/>
      <c r="U55" s="133">
        <v>20597.57</v>
      </c>
      <c r="V55" s="95">
        <f>H55-U55</f>
        <v>9402.43</v>
      </c>
    </row>
    <row r="56" spans="1:22" ht="14.25" thickBot="1" x14ac:dyDescent="0.4">
      <c r="A56" s="10"/>
      <c r="B56" s="11"/>
      <c r="C56" s="12"/>
      <c r="D56" s="12"/>
      <c r="E56" s="17"/>
      <c r="F56" s="13"/>
      <c r="G56" s="14"/>
      <c r="H56" s="15"/>
      <c r="I56" s="13"/>
      <c r="J56" s="159"/>
      <c r="K56" s="16"/>
      <c r="L56" s="16"/>
      <c r="M56" s="97"/>
      <c r="N56" s="16"/>
      <c r="O56" s="16"/>
      <c r="P56" s="16"/>
      <c r="Q56" s="16"/>
      <c r="R56" s="16"/>
      <c r="S56" s="16"/>
      <c r="T56" s="14"/>
      <c r="U56" s="15"/>
      <c r="V56" s="98"/>
    </row>
    <row r="57" spans="1:22" ht="28.5" thickTop="1" thickBot="1" x14ac:dyDescent="0.45">
      <c r="A57" s="137" t="s">
        <v>76</v>
      </c>
      <c r="B57" s="138" t="s">
        <v>30</v>
      </c>
      <c r="C57" s="139"/>
      <c r="D57" s="139"/>
      <c r="E57" s="90">
        <f>SUM(E59:E59)</f>
        <v>3000000</v>
      </c>
      <c r="F57" s="140">
        <f>SUM(F59:F59)</f>
        <v>0</v>
      </c>
      <c r="G57" s="141">
        <f>SUM(G59:G59)</f>
        <v>0</v>
      </c>
      <c r="H57" s="142">
        <f>SUM(H59:H59)</f>
        <v>3000000</v>
      </c>
      <c r="I57" s="140">
        <f t="shared" ref="I57:V57" si="16">SUM(I59:I59)</f>
        <v>0</v>
      </c>
      <c r="J57" s="167">
        <f t="shared" si="16"/>
        <v>0</v>
      </c>
      <c r="K57" s="143">
        <f t="shared" si="16"/>
        <v>250000</v>
      </c>
      <c r="L57" s="143">
        <f t="shared" si="16"/>
        <v>250000</v>
      </c>
      <c r="M57" s="143">
        <f t="shared" si="16"/>
        <v>0</v>
      </c>
      <c r="N57" s="143">
        <f t="shared" si="16"/>
        <v>250000</v>
      </c>
      <c r="O57" s="143">
        <f t="shared" si="16"/>
        <v>250000</v>
      </c>
      <c r="P57" s="143">
        <f t="shared" si="16"/>
        <v>150000</v>
      </c>
      <c r="Q57" s="143">
        <f t="shared" si="16"/>
        <v>250000</v>
      </c>
      <c r="R57" s="143">
        <f t="shared" si="16"/>
        <v>0</v>
      </c>
      <c r="S57" s="143">
        <f t="shared" si="16"/>
        <v>0</v>
      </c>
      <c r="T57" s="141">
        <f t="shared" si="16"/>
        <v>0</v>
      </c>
      <c r="U57" s="142">
        <f>SUM(U59:U59)</f>
        <v>1900000</v>
      </c>
      <c r="V57" s="144">
        <f t="shared" si="16"/>
        <v>1100000</v>
      </c>
    </row>
    <row r="58" spans="1:22" ht="33" customHeight="1" thickTop="1" thickBot="1" x14ac:dyDescent="0.45">
      <c r="A58" s="145" t="s">
        <v>77</v>
      </c>
      <c r="B58" s="146"/>
      <c r="C58" s="146"/>
      <c r="D58" s="146"/>
      <c r="E58" s="147">
        <f>SUM(E59)</f>
        <v>3000000</v>
      </c>
      <c r="F58" s="148">
        <f t="shared" ref="F58:V58" si="17">SUM(F59)</f>
        <v>0</v>
      </c>
      <c r="G58" s="149">
        <f t="shared" si="17"/>
        <v>0</v>
      </c>
      <c r="H58" s="150">
        <f t="shared" si="17"/>
        <v>3000000</v>
      </c>
      <c r="I58" s="148">
        <f t="shared" si="17"/>
        <v>0</v>
      </c>
      <c r="J58" s="168">
        <f t="shared" si="17"/>
        <v>0</v>
      </c>
      <c r="K58" s="151">
        <f>SUM(K59)+500000</f>
        <v>750000</v>
      </c>
      <c r="L58" s="151">
        <f t="shared" si="17"/>
        <v>250000</v>
      </c>
      <c r="M58" s="151">
        <f>SUM(M59)+250000</f>
        <v>250000</v>
      </c>
      <c r="N58" s="151">
        <f t="shared" si="17"/>
        <v>250000</v>
      </c>
      <c r="O58" s="151">
        <f t="shared" si="17"/>
        <v>250000</v>
      </c>
      <c r="P58" s="151">
        <f t="shared" si="17"/>
        <v>150000</v>
      </c>
      <c r="Q58" s="151">
        <f t="shared" si="17"/>
        <v>250000</v>
      </c>
      <c r="R58" s="151">
        <f t="shared" si="17"/>
        <v>0</v>
      </c>
      <c r="S58" s="151">
        <f t="shared" si="17"/>
        <v>0</v>
      </c>
      <c r="T58" s="149">
        <f t="shared" si="17"/>
        <v>0</v>
      </c>
      <c r="U58" s="150">
        <f t="shared" si="17"/>
        <v>1900000</v>
      </c>
      <c r="V58" s="152">
        <f t="shared" si="17"/>
        <v>1100000</v>
      </c>
    </row>
    <row r="59" spans="1:22" ht="27" x14ac:dyDescent="0.35">
      <c r="A59" s="51" t="s">
        <v>78</v>
      </c>
      <c r="B59" s="52">
        <v>11</v>
      </c>
      <c r="C59" s="52">
        <v>437</v>
      </c>
      <c r="D59" s="53" t="s">
        <v>31</v>
      </c>
      <c r="E59" s="31">
        <v>3000000</v>
      </c>
      <c r="F59" s="6"/>
      <c r="G59" s="7"/>
      <c r="H59" s="8">
        <f>E59-F59+G59</f>
        <v>3000000</v>
      </c>
      <c r="I59" s="6"/>
      <c r="J59" s="158"/>
      <c r="K59" s="9">
        <v>250000</v>
      </c>
      <c r="L59" s="9">
        <v>250000</v>
      </c>
      <c r="M59" s="94" t="s">
        <v>79</v>
      </c>
      <c r="N59" s="9">
        <v>250000</v>
      </c>
      <c r="O59" s="9">
        <v>250000</v>
      </c>
      <c r="P59" s="9">
        <v>150000</v>
      </c>
      <c r="Q59" s="9">
        <v>250000</v>
      </c>
      <c r="R59" s="9"/>
      <c r="S59" s="9"/>
      <c r="T59" s="7"/>
      <c r="U59" s="8">
        <f>SUM(I59:T59)+500000</f>
        <v>1900000</v>
      </c>
      <c r="V59" s="95">
        <f>H59-U59</f>
        <v>1100000</v>
      </c>
    </row>
    <row r="60" spans="1:22" ht="32.25" customHeight="1" thickBot="1" x14ac:dyDescent="0.4">
      <c r="A60" s="20"/>
      <c r="B60" s="54"/>
      <c r="C60" s="54"/>
      <c r="D60" s="55"/>
      <c r="E60" s="21"/>
      <c r="F60" s="22"/>
      <c r="G60" s="23"/>
      <c r="H60" s="24"/>
      <c r="I60" s="22"/>
      <c r="J60" s="157"/>
      <c r="K60" s="107" t="s">
        <v>80</v>
      </c>
      <c r="L60" s="92"/>
      <c r="M60" s="107"/>
      <c r="N60" s="92"/>
      <c r="O60" s="92"/>
      <c r="P60" s="92"/>
      <c r="Q60" s="107"/>
      <c r="R60" s="92"/>
      <c r="S60" s="92"/>
      <c r="T60" s="23"/>
      <c r="U60" s="24"/>
      <c r="V60" s="93"/>
    </row>
  </sheetData>
  <mergeCells count="10">
    <mergeCell ref="B57:D57"/>
    <mergeCell ref="B8:D8"/>
    <mergeCell ref="B9:D9"/>
    <mergeCell ref="A28:A30"/>
    <mergeCell ref="I6:U6"/>
    <mergeCell ref="A1:V1"/>
    <mergeCell ref="A2:V2"/>
    <mergeCell ref="A3:V3"/>
    <mergeCell ref="A4:V4"/>
    <mergeCell ref="A5:V5"/>
  </mergeCells>
  <printOptions horizontalCentered="1"/>
  <pageMargins left="0.78740157480314965" right="0.11811023622047245" top="0.74803149606299213" bottom="0.15748031496062992" header="0.31496062992125984" footer="0.31496062992125984"/>
  <pageSetup paperSize="5" scale="54" fitToHeight="2" orientation="landscape" r:id="rId1"/>
  <rowBreaks count="1" manualBreakCount="1">
    <brk id="30" max="2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28 septiembre</vt:lpstr>
      <vt:lpstr>'28 septiembre'!Área_de_impresión</vt:lpstr>
      <vt:lpstr>'28 septiembre'!Títulos_a_imprimir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Juan Esteban Ordoñez Gonzalez</cp:lastModifiedBy>
  <cp:lastPrinted>2015-10-06T20:55:50Z</cp:lastPrinted>
  <dcterms:created xsi:type="dcterms:W3CDTF">2015-10-06T16:18:24Z</dcterms:created>
  <dcterms:modified xsi:type="dcterms:W3CDTF">2015-10-06T20:58:58Z</dcterms:modified>
</cp:coreProperties>
</file>